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u02\Desktop\ДОЛЖНИКИ\префектурская таблица\2023\долги по району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Sheet1!$A$8:$I$600</definedName>
  </definedNames>
  <calcPr calcId="162913"/>
</workbook>
</file>

<file path=xl/calcChain.xml><?xml version="1.0" encoding="utf-8"?>
<calcChain xmlns="http://schemas.openxmlformats.org/spreadsheetml/2006/main">
  <c r="E600" i="1" l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<sst xmlns="http://schemas.openxmlformats.org/spreadsheetml/2006/main" count="2976" uniqueCount="371">
  <si>
    <t>Жилищник Красносельского района</t>
  </si>
  <si>
    <t>Дата отчета 2023-04-03</t>
  </si>
  <si>
    <t>Для всего района</t>
  </si>
  <si>
    <t>Месяцы долга от 3</t>
  </si>
  <si>
    <t>Включать в сумму долга все услуги</t>
  </si>
  <si>
    <t>Разбить по услугам долг</t>
  </si>
  <si>
    <t>Без коммунальных квартир</t>
  </si>
  <si>
    <t>Район</t>
  </si>
  <si>
    <t>Участок</t>
  </si>
  <si>
    <t>Дом</t>
  </si>
  <si>
    <t>Квартира</t>
  </si>
  <si>
    <t>Код плательщика</t>
  </si>
  <si>
    <t>Дата выгрузки</t>
  </si>
  <si>
    <t>Долг. Все услуги</t>
  </si>
  <si>
    <t>Долг в месяцах. Все услуги</t>
  </si>
  <si>
    <t>Долг в месяцах. Услуги УК</t>
  </si>
  <si>
    <t>Красносельский</t>
  </si>
  <si>
    <t>4 участок</t>
  </si>
  <si>
    <t>1-й Басманный пер., дом 5/20 стр.1</t>
  </si>
  <si>
    <t>143</t>
  </si>
  <si>
    <t>6</t>
  </si>
  <si>
    <t>2023-04-03</t>
  </si>
  <si>
    <t>152</t>
  </si>
  <si>
    <t>7</t>
  </si>
  <si>
    <t>155</t>
  </si>
  <si>
    <t>175</t>
  </si>
  <si>
    <t>9</t>
  </si>
  <si>
    <t>1-й Басманный пер., дом 5/20 стр.2</t>
  </si>
  <si>
    <t>41</t>
  </si>
  <si>
    <t>4</t>
  </si>
  <si>
    <t>43</t>
  </si>
  <si>
    <t>64</t>
  </si>
  <si>
    <t>69</t>
  </si>
  <si>
    <t>99</t>
  </si>
  <si>
    <t>1</t>
  </si>
  <si>
    <t>100</t>
  </si>
  <si>
    <t>101</t>
  </si>
  <si>
    <t>102</t>
  </si>
  <si>
    <t>102а</t>
  </si>
  <si>
    <t>102б</t>
  </si>
  <si>
    <t>103</t>
  </si>
  <si>
    <t>104</t>
  </si>
  <si>
    <t>105</t>
  </si>
  <si>
    <t>106</t>
  </si>
  <si>
    <t>107</t>
  </si>
  <si>
    <t>109</t>
  </si>
  <si>
    <t>110</t>
  </si>
  <si>
    <t>111</t>
  </si>
  <si>
    <t>112</t>
  </si>
  <si>
    <t>112а</t>
  </si>
  <si>
    <t>118</t>
  </si>
  <si>
    <t>5</t>
  </si>
  <si>
    <t>121</t>
  </si>
  <si>
    <t>122</t>
  </si>
  <si>
    <t>128</t>
  </si>
  <si>
    <t>128а</t>
  </si>
  <si>
    <t>1-й Басманный пер., дом 5/20 стр.3</t>
  </si>
  <si>
    <t>15</t>
  </si>
  <si>
    <t>2</t>
  </si>
  <si>
    <t>1 участок</t>
  </si>
  <si>
    <t>Ананьевский пер., дом 4/2 стр.1</t>
  </si>
  <si>
    <t>34</t>
  </si>
  <si>
    <t>3</t>
  </si>
  <si>
    <t>Ананьевский пер., дом 4/2 стр.2</t>
  </si>
  <si>
    <t>90А</t>
  </si>
  <si>
    <t>129</t>
  </si>
  <si>
    <t>10</t>
  </si>
  <si>
    <t>Ананьевский пер., дом 5 стр.7</t>
  </si>
  <si>
    <t>126</t>
  </si>
  <si>
    <t>13</t>
  </si>
  <si>
    <t>Ананьевский пер., дом 5 стр.9</t>
  </si>
  <si>
    <t>137</t>
  </si>
  <si>
    <t>14</t>
  </si>
  <si>
    <t>Ананьевский пер., дом 5 стр.12</t>
  </si>
  <si>
    <t>159</t>
  </si>
  <si>
    <t>16</t>
  </si>
  <si>
    <t>3 участок</t>
  </si>
  <si>
    <t>Астраханский пер., дом 10/36 стр.1</t>
  </si>
  <si>
    <t>96</t>
  </si>
  <si>
    <t>Басманный пер., дом 4</t>
  </si>
  <si>
    <t>12</t>
  </si>
  <si>
    <t>Басманный пер., дом 9</t>
  </si>
  <si>
    <t>24</t>
  </si>
  <si>
    <t>25</t>
  </si>
  <si>
    <t>28</t>
  </si>
  <si>
    <t>33</t>
  </si>
  <si>
    <t>40</t>
  </si>
  <si>
    <t>Большой Балканский пер., дом 5</t>
  </si>
  <si>
    <t>11</t>
  </si>
  <si>
    <t>Большой Балканский пер., дом 13 к.2</t>
  </si>
  <si>
    <t>116</t>
  </si>
  <si>
    <t>Большой Балканский пер., дом 13 к.3</t>
  </si>
  <si>
    <t>145</t>
  </si>
  <si>
    <t>200</t>
  </si>
  <si>
    <t>Большой Балканский пер., дом 13/47 к.5</t>
  </si>
  <si>
    <t>8</t>
  </si>
  <si>
    <t>Гаврикова ул., дом 2/38</t>
  </si>
  <si>
    <t>37</t>
  </si>
  <si>
    <t>71</t>
  </si>
  <si>
    <t>Гаврикова ул., дом 3/1</t>
  </si>
  <si>
    <t>77</t>
  </si>
  <si>
    <t>Грохольский пер., дом 30 к.1</t>
  </si>
  <si>
    <t>20</t>
  </si>
  <si>
    <t>84</t>
  </si>
  <si>
    <t>Грохольский пер., дом 30 к.2</t>
  </si>
  <si>
    <t>Даев пер., дом 2</t>
  </si>
  <si>
    <t>27</t>
  </si>
  <si>
    <t>Даев пер., дом 4</t>
  </si>
  <si>
    <t>Даев пер., дом 6</t>
  </si>
  <si>
    <t>Даев пер., дом 8</t>
  </si>
  <si>
    <t>Даев пер., дом 25-29 стр.1</t>
  </si>
  <si>
    <t>21</t>
  </si>
  <si>
    <t>31</t>
  </si>
  <si>
    <t>48</t>
  </si>
  <si>
    <t>63</t>
  </si>
  <si>
    <t>Даев пер., дом 29а стр.3</t>
  </si>
  <si>
    <t>26</t>
  </si>
  <si>
    <t>Даев пер., дом 31 стр.2</t>
  </si>
  <si>
    <t>18</t>
  </si>
  <si>
    <t>Докучаев пер., дом 13</t>
  </si>
  <si>
    <t>29</t>
  </si>
  <si>
    <t>46</t>
  </si>
  <si>
    <t>90</t>
  </si>
  <si>
    <t>93</t>
  </si>
  <si>
    <t>Докучаев пер., дом 15</t>
  </si>
  <si>
    <t>32</t>
  </si>
  <si>
    <t>Докучаев пер., дом 17</t>
  </si>
  <si>
    <t>22</t>
  </si>
  <si>
    <t>57</t>
  </si>
  <si>
    <t>65</t>
  </si>
  <si>
    <t>68</t>
  </si>
  <si>
    <t>Докучаев пер., дом 19</t>
  </si>
  <si>
    <t>Живарев пер., дом 8 стр.1</t>
  </si>
  <si>
    <t>Каланчевская ул., дом 22</t>
  </si>
  <si>
    <t>1,2,6</t>
  </si>
  <si>
    <t>6а</t>
  </si>
  <si>
    <t>8-9</t>
  </si>
  <si>
    <t>11,14</t>
  </si>
  <si>
    <t>Каланчевская ул., дом 28</t>
  </si>
  <si>
    <t>Каланчевская ул., дом 30</t>
  </si>
  <si>
    <t>Каланчевская ул., дом 32</t>
  </si>
  <si>
    <t>23</t>
  </si>
  <si>
    <t>25а</t>
  </si>
  <si>
    <t>27а</t>
  </si>
  <si>
    <t>Каланчевская ул., дом 47</t>
  </si>
  <si>
    <t>Коптельский 1-й пер., дом 14 стр.1</t>
  </si>
  <si>
    <t>Коптельский 1-й пер., дом 26 стр.1</t>
  </si>
  <si>
    <t>44</t>
  </si>
  <si>
    <t>Костянский пер., дом 9/10</t>
  </si>
  <si>
    <t>55</t>
  </si>
  <si>
    <t>Костянский пер., дом 10 к.1</t>
  </si>
  <si>
    <t>67</t>
  </si>
  <si>
    <t>Костянский пер., дом 10 к.2</t>
  </si>
  <si>
    <t>17</t>
  </si>
  <si>
    <t>Костянский пер., дом 12</t>
  </si>
  <si>
    <t>19</t>
  </si>
  <si>
    <t>2 участок</t>
  </si>
  <si>
    <t>Краснопрудная ул., дом 1</t>
  </si>
  <si>
    <t>59</t>
  </si>
  <si>
    <t>88</t>
  </si>
  <si>
    <t>Краснопрудная ул., дом 3-5 стр.1</t>
  </si>
  <si>
    <t>73</t>
  </si>
  <si>
    <t>78</t>
  </si>
  <si>
    <t>92</t>
  </si>
  <si>
    <t>Краснопрудная ул., дом 7-9</t>
  </si>
  <si>
    <t>51</t>
  </si>
  <si>
    <t>60</t>
  </si>
  <si>
    <t>83</t>
  </si>
  <si>
    <t>144</t>
  </si>
  <si>
    <t>173</t>
  </si>
  <si>
    <t>177</t>
  </si>
  <si>
    <t>206</t>
  </si>
  <si>
    <t>Краснопрудная ул., дом 11</t>
  </si>
  <si>
    <t>45</t>
  </si>
  <si>
    <t>Краснопрудная ул., дом 13</t>
  </si>
  <si>
    <t>56</t>
  </si>
  <si>
    <t>237</t>
  </si>
  <si>
    <t>329</t>
  </si>
  <si>
    <t>335</t>
  </si>
  <si>
    <t>344</t>
  </si>
  <si>
    <t>353</t>
  </si>
  <si>
    <t>362</t>
  </si>
  <si>
    <t>Краснопрудная ул., дом 22-24</t>
  </si>
  <si>
    <t>53</t>
  </si>
  <si>
    <t>66</t>
  </si>
  <si>
    <t>117</t>
  </si>
  <si>
    <t>125</t>
  </si>
  <si>
    <t>127</t>
  </si>
  <si>
    <t>Краснопрудная ул., дом 22а</t>
  </si>
  <si>
    <t>Краснопрудная ул., дом 26</t>
  </si>
  <si>
    <t>Краснопрудная ул., дом 30-34 стр.1</t>
  </si>
  <si>
    <t>30</t>
  </si>
  <si>
    <t>47</t>
  </si>
  <si>
    <t>Краснопрудный Б. туп., дом 8/12</t>
  </si>
  <si>
    <t>Краснопрудный М. туп., дом 1 стр.1</t>
  </si>
  <si>
    <t>186</t>
  </si>
  <si>
    <t>194</t>
  </si>
  <si>
    <t>211</t>
  </si>
  <si>
    <t>212</t>
  </si>
  <si>
    <t>Краснопрудный М. туп., дом 2</t>
  </si>
  <si>
    <t>39</t>
  </si>
  <si>
    <t>97</t>
  </si>
  <si>
    <t>169</t>
  </si>
  <si>
    <t>Красносельская Верхн. ул., дом 8 к.2</t>
  </si>
  <si>
    <t>288</t>
  </si>
  <si>
    <t>350</t>
  </si>
  <si>
    <t>360</t>
  </si>
  <si>
    <t>388</t>
  </si>
  <si>
    <t>394</t>
  </si>
  <si>
    <t>439</t>
  </si>
  <si>
    <t>Красносельская Верхн. ул., дом 8 к.3</t>
  </si>
  <si>
    <t>510</t>
  </si>
  <si>
    <t>512</t>
  </si>
  <si>
    <t>513</t>
  </si>
  <si>
    <t>514</t>
  </si>
  <si>
    <t>Красносельская Верхн. ул., дом 10</t>
  </si>
  <si>
    <t>75</t>
  </si>
  <si>
    <t>Красносельская Верхн. ул., дом 10 к.2</t>
  </si>
  <si>
    <t>Красносельская Верхн. ул., дом 10 к.7а</t>
  </si>
  <si>
    <t>62</t>
  </si>
  <si>
    <t>188</t>
  </si>
  <si>
    <t>Красносельская Верхн. ул., дом 22</t>
  </si>
  <si>
    <t>Красносельская Верхн. ул., дом 24</t>
  </si>
  <si>
    <t>54</t>
  </si>
  <si>
    <t>Красносельская Верхн. ул., дом 34</t>
  </si>
  <si>
    <t>Красносельская М. ул., дом 10/3</t>
  </si>
  <si>
    <t>35</t>
  </si>
  <si>
    <t>58</t>
  </si>
  <si>
    <t>Красносельская М. ул., дом 12</t>
  </si>
  <si>
    <t>Красносельская М. ул., дом 14</t>
  </si>
  <si>
    <t>Красносельская Нижняя ул., дом 15 стр.1</t>
  </si>
  <si>
    <t>Красносельская Нижняя ул., дом 15-17 стр.2</t>
  </si>
  <si>
    <t>Красносельская Нижняя ул., дом 21</t>
  </si>
  <si>
    <t>Красносельская Нижняя ул., дом 28</t>
  </si>
  <si>
    <t>Красносельский 1-й пер., дом 3</t>
  </si>
  <si>
    <t>76</t>
  </si>
  <si>
    <t>147</t>
  </si>
  <si>
    <t>Красносельский 1-й пер., дом 7-9 стр.2</t>
  </si>
  <si>
    <t>80А</t>
  </si>
  <si>
    <t>101А</t>
  </si>
  <si>
    <t>122А</t>
  </si>
  <si>
    <t>123</t>
  </si>
  <si>
    <t>134А</t>
  </si>
  <si>
    <t>136</t>
  </si>
  <si>
    <t>136Б</t>
  </si>
  <si>
    <t>Красносельский 2-й пер., дом 2</t>
  </si>
  <si>
    <t>87</t>
  </si>
  <si>
    <t>183</t>
  </si>
  <si>
    <t>184</t>
  </si>
  <si>
    <t>217</t>
  </si>
  <si>
    <t>260</t>
  </si>
  <si>
    <t>278</t>
  </si>
  <si>
    <t>Красносельский 3-й пер., дом 6</t>
  </si>
  <si>
    <t>Красносельский 3-й пер., дом 7</t>
  </si>
  <si>
    <t>Красносельский 3-й пер., дом 8</t>
  </si>
  <si>
    <t>50</t>
  </si>
  <si>
    <t>Красносельский 4-й пер., дом 5</t>
  </si>
  <si>
    <t>74</t>
  </si>
  <si>
    <t>81</t>
  </si>
  <si>
    <t>82</t>
  </si>
  <si>
    <t>86</t>
  </si>
  <si>
    <t>89</t>
  </si>
  <si>
    <t>114</t>
  </si>
  <si>
    <t>148</t>
  </si>
  <si>
    <t>Красносельский 5-й пер., дом 2</t>
  </si>
  <si>
    <t>Красносельский 5-й пер., дом 5</t>
  </si>
  <si>
    <t>79</t>
  </si>
  <si>
    <t>80</t>
  </si>
  <si>
    <t>131</t>
  </si>
  <si>
    <t>Красносельский 6-й пер., дом 3</t>
  </si>
  <si>
    <t>38</t>
  </si>
  <si>
    <t>49</t>
  </si>
  <si>
    <t>Красносельский туп., дом 5</t>
  </si>
  <si>
    <t>Леснорядская ул., дом 7</t>
  </si>
  <si>
    <t>Лубянка М. ул., дом 16</t>
  </si>
  <si>
    <t>130</t>
  </si>
  <si>
    <t>135</t>
  </si>
  <si>
    <t>138</t>
  </si>
  <si>
    <t>150</t>
  </si>
  <si>
    <t>Луков пер., дом 7</t>
  </si>
  <si>
    <t>Луков пер., дом 8</t>
  </si>
  <si>
    <t>Милютинский пер., дом 3</t>
  </si>
  <si>
    <t>Милютинский пер., дом 19/4 стр.2</t>
  </si>
  <si>
    <t>Милютинский пер., дом 20/2 стр.1</t>
  </si>
  <si>
    <t>Московско-Казанский пер., дом 5-7</t>
  </si>
  <si>
    <t>Московско-Казанский пер., дом 10 стр.1</t>
  </si>
  <si>
    <t>Мясницкая ул., дом 15</t>
  </si>
  <si>
    <t>36</t>
  </si>
  <si>
    <t>42</t>
  </si>
  <si>
    <t>Мясницкая ул., дом 21 стр.5</t>
  </si>
  <si>
    <t>Новая Басманная ул., дом 15 стр.1</t>
  </si>
  <si>
    <t>Новорязанская ул., дом 2/7</t>
  </si>
  <si>
    <t>Новорязанская ул., дом 16/11 стр.1</t>
  </si>
  <si>
    <t>5А</t>
  </si>
  <si>
    <t>Новый 1-й пер., дом 7</t>
  </si>
  <si>
    <t>Новый 2-й пер., дом 4</t>
  </si>
  <si>
    <t>Ольховская ул., дом 17</t>
  </si>
  <si>
    <t>Ольховская ул., дом 19</t>
  </si>
  <si>
    <t>Орликов пер., дом 6</t>
  </si>
  <si>
    <t>Орликов пер., дом 8</t>
  </si>
  <si>
    <t>Пантелеевская ул., дом 2</t>
  </si>
  <si>
    <t>52</t>
  </si>
  <si>
    <t>70</t>
  </si>
  <si>
    <t>98</t>
  </si>
  <si>
    <t>120</t>
  </si>
  <si>
    <t>158</t>
  </si>
  <si>
    <t>162</t>
  </si>
  <si>
    <t>171</t>
  </si>
  <si>
    <t>176</t>
  </si>
  <si>
    <t>179</t>
  </si>
  <si>
    <t>Порываевой Маши ул., дом 38</t>
  </si>
  <si>
    <t>43А</t>
  </si>
  <si>
    <t>57Б</t>
  </si>
  <si>
    <t>84Б</t>
  </si>
  <si>
    <t>112В</t>
  </si>
  <si>
    <t>Порываевой Маши ул., дом 38а</t>
  </si>
  <si>
    <t>Просвирин пер., дом 11</t>
  </si>
  <si>
    <t>Просвирин пер., дом 13</t>
  </si>
  <si>
    <t>Просвирин пер., дом 15</t>
  </si>
  <si>
    <t>Протопоповский пер., дом 38</t>
  </si>
  <si>
    <t>Протопоповский пер., дом 40</t>
  </si>
  <si>
    <t>Русаковская ул., дом 3 стр.1</t>
  </si>
  <si>
    <t>Русаковская ул., дом 4 стр.1</t>
  </si>
  <si>
    <t>Русаковская ул., дом 5</t>
  </si>
  <si>
    <t>Русаковская ул., дом 7 стр.1</t>
  </si>
  <si>
    <t>Русаковская ул., дом 7 стр.2</t>
  </si>
  <si>
    <t>Русаковская ул., дом 9</t>
  </si>
  <si>
    <t>Русаковская ул., дом 11</t>
  </si>
  <si>
    <t>Русаковская ул., дом 12 к.2</t>
  </si>
  <si>
    <t>61</t>
  </si>
  <si>
    <t>Рыбников пер., дом 13/3</t>
  </si>
  <si>
    <t>Садовая-Спасская ул., дом 1/2 к.А</t>
  </si>
  <si>
    <t>Садовая-Спасская ул., дом 12/23 стр.2</t>
  </si>
  <si>
    <t>Садовая-Спасская ул., дом 17/2</t>
  </si>
  <si>
    <t>Садовая-Спасская ул., дом 19 к.1</t>
  </si>
  <si>
    <t>72</t>
  </si>
  <si>
    <t>Садовая-Спасская ул., дом 19 к.2</t>
  </si>
  <si>
    <t>94А</t>
  </si>
  <si>
    <t>95</t>
  </si>
  <si>
    <t>95А</t>
  </si>
  <si>
    <t>106Б</t>
  </si>
  <si>
    <t>113</t>
  </si>
  <si>
    <t>115</t>
  </si>
  <si>
    <t>119</t>
  </si>
  <si>
    <t>132</t>
  </si>
  <si>
    <t>133</t>
  </si>
  <si>
    <t>134</t>
  </si>
  <si>
    <t>139</t>
  </si>
  <si>
    <t>140</t>
  </si>
  <si>
    <t>141</t>
  </si>
  <si>
    <t>142</t>
  </si>
  <si>
    <t>146</t>
  </si>
  <si>
    <t>151</t>
  </si>
  <si>
    <t>Селиверстов пер., дом 1а</t>
  </si>
  <si>
    <t>Скорняжный пер., дом 1</t>
  </si>
  <si>
    <t>Скорняжный пер., дом 5 к.1</t>
  </si>
  <si>
    <t>Скорняжный пер., дом 7 к.1</t>
  </si>
  <si>
    <t>Спасская Б. ул., дом 8</t>
  </si>
  <si>
    <t>Спасская Б. ул., дом 27</t>
  </si>
  <si>
    <t>Спасская Б. ул., дом 31</t>
  </si>
  <si>
    <t>1А</t>
  </si>
  <si>
    <t>Сретенка ул., дом 26/1</t>
  </si>
  <si>
    <t>50А</t>
  </si>
  <si>
    <t>55А</t>
  </si>
  <si>
    <t>Сретенский бульв., дом 6/1 стр.2</t>
  </si>
  <si>
    <t>Сухаревская Б. пл., дом 16/18 стр.2</t>
  </si>
  <si>
    <t>Сухаревская Б. пл., дом 16/18 стр.4</t>
  </si>
  <si>
    <t>Уланский пер., дом 11а</t>
  </si>
  <si>
    <t>Уланский пер., дом 14 к.А</t>
  </si>
  <si>
    <t>Уланский пер., дом 14 к.Б</t>
  </si>
  <si>
    <t>Уланский пер., дом 21 стр.1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</si>
</sst>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rgb="FF0C67D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EF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0"/>
  <sheetViews>
    <sheetView tabSelected="1" workbookViewId="0">
      <pane xSplit="5" ySplit="8" topLeftCell="F438" activePane="bottomRight" state="frozen"/>
      <selection pane="topRight" activeCell="G1" sqref="G1"/>
      <selection pane="bottomLeft" activeCell="A9" sqref="A9"/>
      <selection pane="bottomRight" activeCell="N480" sqref="N480"/>
    </sheetView>
  </sheetViews>
  <sheetFormatPr defaultRowHeight="15" x14ac:dyDescent="0.25"/>
  <cols>
    <col min="1" max="4" width="9.140625" style="1"/>
    <col min="5" max="5" width="12.42578125" style="1" customWidth="1"/>
    <col min="6" max="6" width="10.140625" style="1" customWidth="1"/>
    <col min="7" max="7" width="11.7109375" style="1" customWidth="1"/>
    <col min="8" max="16384" width="9.140625" style="1"/>
  </cols>
  <sheetData>
    <row r="1" spans="1:9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5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 s="2" t="s">
        <v>6</v>
      </c>
      <c r="B7" s="2"/>
      <c r="C7" s="2"/>
      <c r="D7" s="2"/>
      <c r="E7" s="2"/>
      <c r="F7" s="2"/>
      <c r="G7" s="2"/>
      <c r="H7" s="2"/>
      <c r="I7" s="2"/>
    </row>
    <row r="8" spans="1:9" ht="60" x14ac:dyDescent="0.25">
      <c r="A8" s="3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9" ht="75" x14ac:dyDescent="0.25">
      <c r="A9" s="4" t="s">
        <v>16</v>
      </c>
      <c r="B9" s="4" t="s">
        <v>17</v>
      </c>
      <c r="C9" s="4" t="s">
        <v>18</v>
      </c>
      <c r="D9" s="4" t="s">
        <v>19</v>
      </c>
      <c r="E9" s="5">
        <f>HYPERLINK("https://cao.dolgi.msk.ru/account/1030325089/", 1030325089)</f>
        <v>1030325089</v>
      </c>
      <c r="F9" s="4" t="s">
        <v>21</v>
      </c>
      <c r="G9" s="4">
        <v>28870.560000000001</v>
      </c>
      <c r="H9" s="4">
        <v>3.86</v>
      </c>
      <c r="I9" s="4">
        <v>3.89</v>
      </c>
    </row>
    <row r="10" spans="1:9" ht="75" x14ac:dyDescent="0.25">
      <c r="A10" s="4" t="s">
        <v>16</v>
      </c>
      <c r="B10" s="4" t="s">
        <v>17</v>
      </c>
      <c r="C10" s="4" t="s">
        <v>18</v>
      </c>
      <c r="D10" s="4" t="s">
        <v>22</v>
      </c>
      <c r="E10" s="5">
        <f>HYPERLINK("https://cao.dolgi.msk.ru/account/1030325257/", 1030325257)</f>
        <v>1030325257</v>
      </c>
      <c r="F10" s="4" t="s">
        <v>21</v>
      </c>
      <c r="G10" s="4">
        <v>394947.53</v>
      </c>
      <c r="H10" s="4">
        <v>34.770000000000003</v>
      </c>
      <c r="I10" s="4">
        <v>27.81</v>
      </c>
    </row>
    <row r="11" spans="1:9" ht="75" x14ac:dyDescent="0.25">
      <c r="A11" s="4" t="s">
        <v>16</v>
      </c>
      <c r="B11" s="4" t="s">
        <v>17</v>
      </c>
      <c r="C11" s="4" t="s">
        <v>18</v>
      </c>
      <c r="D11" s="4" t="s">
        <v>24</v>
      </c>
      <c r="E11" s="5">
        <f>HYPERLINK("https://cao.dolgi.msk.ru/account/1039108451/", 1039108451)</f>
        <v>1039108451</v>
      </c>
      <c r="F11" s="4" t="s">
        <v>21</v>
      </c>
      <c r="G11" s="4">
        <v>24405.200000000001</v>
      </c>
      <c r="H11" s="4">
        <v>5.12</v>
      </c>
      <c r="I11" s="4">
        <v>5.12</v>
      </c>
    </row>
    <row r="12" spans="1:9" ht="75" x14ac:dyDescent="0.25">
      <c r="A12" s="4" t="s">
        <v>16</v>
      </c>
      <c r="B12" s="4" t="s">
        <v>17</v>
      </c>
      <c r="C12" s="4" t="s">
        <v>18</v>
      </c>
      <c r="D12" s="4" t="s">
        <v>25</v>
      </c>
      <c r="E12" s="5">
        <f>HYPERLINK("https://cao.dolgi.msk.ru/account/1030325783/", 1030325783)</f>
        <v>1030325783</v>
      </c>
      <c r="F12" s="4" t="s">
        <v>21</v>
      </c>
      <c r="G12" s="4">
        <v>322440.06</v>
      </c>
      <c r="H12" s="4">
        <v>36.65</v>
      </c>
      <c r="I12" s="4">
        <v>28.3</v>
      </c>
    </row>
    <row r="13" spans="1:9" ht="75" x14ac:dyDescent="0.25">
      <c r="A13" s="4" t="s">
        <v>16</v>
      </c>
      <c r="B13" s="4" t="s">
        <v>17</v>
      </c>
      <c r="C13" s="4" t="s">
        <v>27</v>
      </c>
      <c r="D13" s="4" t="s">
        <v>28</v>
      </c>
      <c r="E13" s="5">
        <f>HYPERLINK("https://cao.dolgi.msk.ru/account/1030325548/", 1030325548)</f>
        <v>1030325548</v>
      </c>
      <c r="F13" s="4" t="s">
        <v>21</v>
      </c>
      <c r="G13" s="4">
        <v>28631.91</v>
      </c>
      <c r="H13" s="4">
        <v>6.86</v>
      </c>
      <c r="I13" s="4">
        <v>6.68</v>
      </c>
    </row>
    <row r="14" spans="1:9" ht="75" x14ac:dyDescent="0.25">
      <c r="A14" s="4" t="s">
        <v>16</v>
      </c>
      <c r="B14" s="4" t="s">
        <v>17</v>
      </c>
      <c r="C14" s="4" t="s">
        <v>27</v>
      </c>
      <c r="D14" s="4" t="s">
        <v>30</v>
      </c>
      <c r="E14" s="5">
        <f>HYPERLINK("https://cao.dolgi.msk.ru/account/1030325441/", 1030325441)</f>
        <v>1030325441</v>
      </c>
      <c r="F14" s="4" t="s">
        <v>21</v>
      </c>
      <c r="G14" s="4">
        <v>21349.18</v>
      </c>
      <c r="H14" s="4">
        <v>29.48</v>
      </c>
      <c r="I14" s="4">
        <v>18.559999999999999</v>
      </c>
    </row>
    <row r="15" spans="1:9" ht="75" x14ac:dyDescent="0.25">
      <c r="A15" s="4" t="s">
        <v>16</v>
      </c>
      <c r="B15" s="4" t="s">
        <v>17</v>
      </c>
      <c r="C15" s="4" t="s">
        <v>27</v>
      </c>
      <c r="D15" s="4" t="s">
        <v>31</v>
      </c>
      <c r="E15" s="5">
        <f>HYPERLINK("https://cao.dolgi.msk.ru/account/1030326006/", 1030326006)</f>
        <v>1030326006</v>
      </c>
      <c r="F15" s="4" t="s">
        <v>21</v>
      </c>
      <c r="G15" s="4">
        <v>188299.61</v>
      </c>
      <c r="H15" s="4">
        <v>18.79</v>
      </c>
      <c r="I15" s="4">
        <v>18.649999999999999</v>
      </c>
    </row>
    <row r="16" spans="1:9" ht="75" x14ac:dyDescent="0.25">
      <c r="A16" s="4" t="s">
        <v>16</v>
      </c>
      <c r="B16" s="4" t="s">
        <v>17</v>
      </c>
      <c r="C16" s="4" t="s">
        <v>27</v>
      </c>
      <c r="D16" s="4" t="s">
        <v>32</v>
      </c>
      <c r="E16" s="5">
        <f>HYPERLINK("https://cao.dolgi.msk.ru/account/1030326065/", 1030326065)</f>
        <v>1030326065</v>
      </c>
      <c r="F16" s="4" t="s">
        <v>21</v>
      </c>
      <c r="G16" s="4">
        <v>408413.19</v>
      </c>
      <c r="H16" s="4">
        <v>31.67</v>
      </c>
      <c r="I16" s="4">
        <v>28.67</v>
      </c>
    </row>
    <row r="17" spans="1:9" ht="75" x14ac:dyDescent="0.25">
      <c r="A17" s="4" t="s">
        <v>16</v>
      </c>
      <c r="B17" s="4" t="s">
        <v>17</v>
      </c>
      <c r="C17" s="4" t="s">
        <v>27</v>
      </c>
      <c r="D17" s="4" t="s">
        <v>33</v>
      </c>
      <c r="E17" s="5">
        <f>HYPERLINK("https://cao.dolgi.msk.ru/account/1030361522/", 1030361522)</f>
        <v>1030361522</v>
      </c>
      <c r="F17" s="4" t="s">
        <v>21</v>
      </c>
      <c r="G17" s="4">
        <v>11947.19</v>
      </c>
      <c r="H17" s="4">
        <v>5.01</v>
      </c>
      <c r="I17" s="4">
        <v>5.01</v>
      </c>
    </row>
    <row r="18" spans="1:9" ht="75" x14ac:dyDescent="0.25">
      <c r="A18" s="4" t="s">
        <v>16</v>
      </c>
      <c r="B18" s="4" t="s">
        <v>17</v>
      </c>
      <c r="C18" s="4" t="s">
        <v>27</v>
      </c>
      <c r="D18" s="4" t="s">
        <v>35</v>
      </c>
      <c r="E18" s="5">
        <f>HYPERLINK("https://cao.dolgi.msk.ru/account/1030361549/", 1030361549)</f>
        <v>1030361549</v>
      </c>
      <c r="F18" s="4" t="s">
        <v>21</v>
      </c>
      <c r="G18" s="4">
        <v>13039.32</v>
      </c>
      <c r="H18" s="4">
        <v>5.01</v>
      </c>
      <c r="I18" s="4">
        <v>5.01</v>
      </c>
    </row>
    <row r="19" spans="1:9" ht="75" x14ac:dyDescent="0.25">
      <c r="A19" s="4" t="s">
        <v>16</v>
      </c>
      <c r="B19" s="4" t="s">
        <v>17</v>
      </c>
      <c r="C19" s="4" t="s">
        <v>27</v>
      </c>
      <c r="D19" s="4" t="s">
        <v>36</v>
      </c>
      <c r="E19" s="5">
        <f>HYPERLINK("https://cao.dolgi.msk.ru/account/1030361557/", 1030361557)</f>
        <v>1030361557</v>
      </c>
      <c r="F19" s="4" t="s">
        <v>21</v>
      </c>
      <c r="G19" s="4">
        <v>11583.16</v>
      </c>
      <c r="H19" s="4">
        <v>5.01</v>
      </c>
      <c r="I19" s="4">
        <v>5.01</v>
      </c>
    </row>
    <row r="20" spans="1:9" ht="75" x14ac:dyDescent="0.25">
      <c r="A20" s="4" t="s">
        <v>16</v>
      </c>
      <c r="B20" s="4" t="s">
        <v>17</v>
      </c>
      <c r="C20" s="4" t="s">
        <v>27</v>
      </c>
      <c r="D20" s="4" t="s">
        <v>37</v>
      </c>
      <c r="E20" s="5">
        <f>HYPERLINK("https://cao.dolgi.msk.ru/account/1030361565/", 1030361565)</f>
        <v>1030361565</v>
      </c>
      <c r="F20" s="4" t="s">
        <v>21</v>
      </c>
      <c r="G20" s="4">
        <v>5626.13</v>
      </c>
      <c r="H20" s="4">
        <v>5.01</v>
      </c>
      <c r="I20" s="4">
        <v>5.01</v>
      </c>
    </row>
    <row r="21" spans="1:9" ht="75" x14ac:dyDescent="0.25">
      <c r="A21" s="4" t="s">
        <v>16</v>
      </c>
      <c r="B21" s="4" t="s">
        <v>17</v>
      </c>
      <c r="C21" s="4" t="s">
        <v>27</v>
      </c>
      <c r="D21" s="4" t="s">
        <v>38</v>
      </c>
      <c r="E21" s="5">
        <f>HYPERLINK("https://cao.dolgi.msk.ru/account/1030361573/", 1030361573)</f>
        <v>1030361573</v>
      </c>
      <c r="F21" s="4" t="s">
        <v>21</v>
      </c>
      <c r="G21" s="4">
        <v>4401.59</v>
      </c>
      <c r="H21" s="4">
        <v>5.01</v>
      </c>
      <c r="I21" s="4">
        <v>5.01</v>
      </c>
    </row>
    <row r="22" spans="1:9" ht="75" x14ac:dyDescent="0.25">
      <c r="A22" s="4" t="s">
        <v>16</v>
      </c>
      <c r="B22" s="4" t="s">
        <v>17</v>
      </c>
      <c r="C22" s="4" t="s">
        <v>27</v>
      </c>
      <c r="D22" s="4" t="s">
        <v>39</v>
      </c>
      <c r="E22" s="5">
        <f>HYPERLINK("https://cao.dolgi.msk.ru/account/1030361581/", 1030361581)</f>
        <v>1030361581</v>
      </c>
      <c r="F22" s="4" t="s">
        <v>21</v>
      </c>
      <c r="G22" s="4">
        <v>6387.33</v>
      </c>
      <c r="H22" s="4">
        <v>5.01</v>
      </c>
      <c r="I22" s="4">
        <v>5.01</v>
      </c>
    </row>
    <row r="23" spans="1:9" ht="75" x14ac:dyDescent="0.25">
      <c r="A23" s="4" t="s">
        <v>16</v>
      </c>
      <c r="B23" s="4" t="s">
        <v>17</v>
      </c>
      <c r="C23" s="4" t="s">
        <v>27</v>
      </c>
      <c r="D23" s="4" t="s">
        <v>40</v>
      </c>
      <c r="E23" s="5">
        <f>HYPERLINK("https://cao.dolgi.msk.ru/account/1030361602/", 1030361602)</f>
        <v>1030361602</v>
      </c>
      <c r="F23" s="4" t="s">
        <v>21</v>
      </c>
      <c r="G23" s="4">
        <v>11781.73</v>
      </c>
      <c r="H23" s="4">
        <v>5.01</v>
      </c>
      <c r="I23" s="4">
        <v>5.01</v>
      </c>
    </row>
    <row r="24" spans="1:9" ht="75" x14ac:dyDescent="0.25">
      <c r="A24" s="4" t="s">
        <v>16</v>
      </c>
      <c r="B24" s="4" t="s">
        <v>17</v>
      </c>
      <c r="C24" s="4" t="s">
        <v>27</v>
      </c>
      <c r="D24" s="4" t="s">
        <v>41</v>
      </c>
      <c r="E24" s="5">
        <f>HYPERLINK("https://cao.dolgi.msk.ru/account/1030361629/", 1030361629)</f>
        <v>1030361629</v>
      </c>
      <c r="F24" s="4" t="s">
        <v>21</v>
      </c>
      <c r="G24" s="4">
        <v>12896.42</v>
      </c>
      <c r="H24" s="4">
        <v>4.92</v>
      </c>
      <c r="I24" s="4">
        <v>4.92</v>
      </c>
    </row>
    <row r="25" spans="1:9" ht="75" x14ac:dyDescent="0.25">
      <c r="A25" s="4" t="s">
        <v>16</v>
      </c>
      <c r="B25" s="4" t="s">
        <v>17</v>
      </c>
      <c r="C25" s="4" t="s">
        <v>27</v>
      </c>
      <c r="D25" s="4" t="s">
        <v>42</v>
      </c>
      <c r="E25" s="5">
        <f>HYPERLINK("https://cao.dolgi.msk.ru/account/1030361637/", 1030361637)</f>
        <v>1030361637</v>
      </c>
      <c r="F25" s="4" t="s">
        <v>21</v>
      </c>
      <c r="G25" s="4">
        <v>12510.97</v>
      </c>
      <c r="H25" s="4">
        <v>4.92</v>
      </c>
      <c r="I25" s="4">
        <v>4.92</v>
      </c>
    </row>
    <row r="26" spans="1:9" ht="75" x14ac:dyDescent="0.25">
      <c r="A26" s="4" t="s">
        <v>16</v>
      </c>
      <c r="B26" s="4" t="s">
        <v>17</v>
      </c>
      <c r="C26" s="4" t="s">
        <v>27</v>
      </c>
      <c r="D26" s="4" t="s">
        <v>43</v>
      </c>
      <c r="E26" s="5">
        <f>HYPERLINK("https://cao.dolgi.msk.ru/account/1030361645/", 1030361645)</f>
        <v>1030361645</v>
      </c>
      <c r="F26" s="4" t="s">
        <v>21</v>
      </c>
      <c r="G26" s="4">
        <v>31645.31</v>
      </c>
      <c r="H26" s="4">
        <v>4.92</v>
      </c>
      <c r="I26" s="4">
        <v>4.92</v>
      </c>
    </row>
    <row r="27" spans="1:9" ht="75" x14ac:dyDescent="0.25">
      <c r="A27" s="4" t="s">
        <v>16</v>
      </c>
      <c r="B27" s="4" t="s">
        <v>17</v>
      </c>
      <c r="C27" s="4" t="s">
        <v>27</v>
      </c>
      <c r="D27" s="4" t="s">
        <v>44</v>
      </c>
      <c r="E27" s="5">
        <f>HYPERLINK("https://cao.dolgi.msk.ru/account/1030361653/", 1030361653)</f>
        <v>1030361653</v>
      </c>
      <c r="F27" s="4" t="s">
        <v>21</v>
      </c>
      <c r="G27" s="4">
        <v>12756.26</v>
      </c>
      <c r="H27" s="4">
        <v>4.92</v>
      </c>
      <c r="I27" s="4">
        <v>4.92</v>
      </c>
    </row>
    <row r="28" spans="1:9" ht="75" x14ac:dyDescent="0.25">
      <c r="A28" s="4" t="s">
        <v>16</v>
      </c>
      <c r="B28" s="4" t="s">
        <v>17</v>
      </c>
      <c r="C28" s="4" t="s">
        <v>27</v>
      </c>
      <c r="D28" s="4" t="s">
        <v>45</v>
      </c>
      <c r="E28" s="5">
        <f>HYPERLINK("https://cao.dolgi.msk.ru/account/1030361661/", 1030361661)</f>
        <v>1030361661</v>
      </c>
      <c r="F28" s="4" t="s">
        <v>21</v>
      </c>
      <c r="G28" s="4">
        <v>12581.02</v>
      </c>
      <c r="H28" s="4">
        <v>4.92</v>
      </c>
      <c r="I28" s="4">
        <v>4.92</v>
      </c>
    </row>
    <row r="29" spans="1:9" ht="75" x14ac:dyDescent="0.25">
      <c r="A29" s="4" t="s">
        <v>16</v>
      </c>
      <c r="B29" s="4" t="s">
        <v>17</v>
      </c>
      <c r="C29" s="4" t="s">
        <v>27</v>
      </c>
      <c r="D29" s="4" t="s">
        <v>46</v>
      </c>
      <c r="E29" s="5">
        <f>HYPERLINK("https://cao.dolgi.msk.ru/account/1030361688/", 1030361688)</f>
        <v>1030361688</v>
      </c>
      <c r="F29" s="4" t="s">
        <v>21</v>
      </c>
      <c r="G29" s="4">
        <v>14087.97</v>
      </c>
      <c r="H29" s="4">
        <v>4.92</v>
      </c>
      <c r="I29" s="4">
        <v>4.92</v>
      </c>
    </row>
    <row r="30" spans="1:9" ht="75" x14ac:dyDescent="0.25">
      <c r="A30" s="4" t="s">
        <v>16</v>
      </c>
      <c r="B30" s="4" t="s">
        <v>17</v>
      </c>
      <c r="C30" s="4" t="s">
        <v>27</v>
      </c>
      <c r="D30" s="4" t="s">
        <v>47</v>
      </c>
      <c r="E30" s="5">
        <f>HYPERLINK("https://cao.dolgi.msk.ru/account/1030361696/", 1030361696)</f>
        <v>1030361696</v>
      </c>
      <c r="F30" s="4" t="s">
        <v>21</v>
      </c>
      <c r="G30" s="4">
        <v>12265.66</v>
      </c>
      <c r="H30" s="4">
        <v>4.92</v>
      </c>
      <c r="I30" s="4">
        <v>4.92</v>
      </c>
    </row>
    <row r="31" spans="1:9" ht="75" x14ac:dyDescent="0.25">
      <c r="A31" s="4" t="s">
        <v>16</v>
      </c>
      <c r="B31" s="4" t="s">
        <v>17</v>
      </c>
      <c r="C31" s="4" t="s">
        <v>27</v>
      </c>
      <c r="D31" s="4" t="s">
        <v>48</v>
      </c>
      <c r="E31" s="5">
        <f>HYPERLINK("https://cao.dolgi.msk.ru/account/1030361768/", 1030361768)</f>
        <v>1030361768</v>
      </c>
      <c r="F31" s="4" t="s">
        <v>21</v>
      </c>
      <c r="G31" s="4">
        <v>9076.6</v>
      </c>
      <c r="H31" s="4">
        <v>4.92</v>
      </c>
      <c r="I31" s="4">
        <v>4.92</v>
      </c>
    </row>
    <row r="32" spans="1:9" ht="75" x14ac:dyDescent="0.25">
      <c r="A32" s="4" t="s">
        <v>16</v>
      </c>
      <c r="B32" s="4" t="s">
        <v>17</v>
      </c>
      <c r="C32" s="4" t="s">
        <v>27</v>
      </c>
      <c r="D32" s="4" t="s">
        <v>49</v>
      </c>
      <c r="E32" s="5">
        <f>HYPERLINK("https://cao.dolgi.msk.ru/account/1030361709/", 1030361709)</f>
        <v>1030361709</v>
      </c>
      <c r="F32" s="4" t="s">
        <v>21</v>
      </c>
      <c r="G32" s="4">
        <v>9286.7900000000009</v>
      </c>
      <c r="H32" s="4">
        <v>4.92</v>
      </c>
      <c r="I32" s="4">
        <v>4.92</v>
      </c>
    </row>
    <row r="33" spans="1:9" ht="75" x14ac:dyDescent="0.25">
      <c r="A33" s="4" t="s">
        <v>16</v>
      </c>
      <c r="B33" s="4" t="s">
        <v>17</v>
      </c>
      <c r="C33" s="4" t="s">
        <v>27</v>
      </c>
      <c r="D33" s="4" t="s">
        <v>50</v>
      </c>
      <c r="E33" s="5">
        <f>HYPERLINK("https://cao.dolgi.msk.ru/account/1030361717/", 1030361717)</f>
        <v>1030361717</v>
      </c>
      <c r="F33" s="4" t="s">
        <v>21</v>
      </c>
      <c r="G33" s="4">
        <v>8831.26</v>
      </c>
      <c r="H33" s="4">
        <v>4.92</v>
      </c>
      <c r="I33" s="4">
        <v>4.92</v>
      </c>
    </row>
    <row r="34" spans="1:9" ht="75" x14ac:dyDescent="0.25">
      <c r="A34" s="4" t="s">
        <v>16</v>
      </c>
      <c r="B34" s="4" t="s">
        <v>17</v>
      </c>
      <c r="C34" s="4" t="s">
        <v>27</v>
      </c>
      <c r="D34" s="4" t="s">
        <v>52</v>
      </c>
      <c r="E34" s="5">
        <f>HYPERLINK("https://cao.dolgi.msk.ru/account/1039115117/", 1039115117)</f>
        <v>1039115117</v>
      </c>
      <c r="F34" s="4" t="s">
        <v>21</v>
      </c>
      <c r="G34" s="4">
        <v>65289.91</v>
      </c>
      <c r="H34" s="4">
        <v>7.75</v>
      </c>
      <c r="I34" s="4">
        <v>7.75</v>
      </c>
    </row>
    <row r="35" spans="1:9" ht="75" x14ac:dyDescent="0.25">
      <c r="A35" s="4" t="s">
        <v>16</v>
      </c>
      <c r="B35" s="4" t="s">
        <v>17</v>
      </c>
      <c r="C35" s="4" t="s">
        <v>27</v>
      </c>
      <c r="D35" s="4" t="s">
        <v>53</v>
      </c>
      <c r="E35" s="5">
        <f>HYPERLINK("https://cao.dolgi.msk.ru/account/1030361725/", 1030361725)</f>
        <v>1030361725</v>
      </c>
      <c r="F35" s="4" t="s">
        <v>21</v>
      </c>
      <c r="G35" s="4">
        <v>8796.2199999999993</v>
      </c>
      <c r="H35" s="4">
        <v>4.92</v>
      </c>
      <c r="I35" s="4">
        <v>4.92</v>
      </c>
    </row>
    <row r="36" spans="1:9" ht="75" x14ac:dyDescent="0.25">
      <c r="A36" s="4" t="s">
        <v>16</v>
      </c>
      <c r="B36" s="4" t="s">
        <v>17</v>
      </c>
      <c r="C36" s="4" t="s">
        <v>27</v>
      </c>
      <c r="D36" s="4" t="s">
        <v>54</v>
      </c>
      <c r="E36" s="5">
        <f>HYPERLINK("https://cao.dolgi.msk.ru/account/1030361733/", 1030361733)</f>
        <v>1030361733</v>
      </c>
      <c r="F36" s="4" t="s">
        <v>21</v>
      </c>
      <c r="G36" s="4">
        <v>7990.16</v>
      </c>
      <c r="H36" s="4">
        <v>4.92</v>
      </c>
      <c r="I36" s="4">
        <v>4.92</v>
      </c>
    </row>
    <row r="37" spans="1:9" ht="75" x14ac:dyDescent="0.25">
      <c r="A37" s="4" t="s">
        <v>16</v>
      </c>
      <c r="B37" s="4" t="s">
        <v>17</v>
      </c>
      <c r="C37" s="4" t="s">
        <v>27</v>
      </c>
      <c r="D37" s="4" t="s">
        <v>55</v>
      </c>
      <c r="E37" s="5">
        <f>HYPERLINK("https://cao.dolgi.msk.ru/account/1030361741/", 1030361741)</f>
        <v>1030361741</v>
      </c>
      <c r="F37" s="4" t="s">
        <v>21</v>
      </c>
      <c r="G37" s="4">
        <v>8866.35</v>
      </c>
      <c r="H37" s="4">
        <v>4.92</v>
      </c>
      <c r="I37" s="4">
        <v>4.92</v>
      </c>
    </row>
    <row r="38" spans="1:9" ht="75" x14ac:dyDescent="0.25">
      <c r="A38" s="4" t="s">
        <v>16</v>
      </c>
      <c r="B38" s="4" t="s">
        <v>17</v>
      </c>
      <c r="C38" s="4" t="s">
        <v>56</v>
      </c>
      <c r="D38" s="4" t="s">
        <v>20</v>
      </c>
      <c r="E38" s="5">
        <f>HYPERLINK("https://cao.dolgi.msk.ru/account/1030324561/", 1030324561)</f>
        <v>1030324561</v>
      </c>
      <c r="F38" s="4" t="s">
        <v>21</v>
      </c>
      <c r="G38" s="4">
        <v>24653.5</v>
      </c>
      <c r="H38" s="4">
        <v>3.57</v>
      </c>
      <c r="I38" s="4">
        <v>3.51</v>
      </c>
    </row>
    <row r="39" spans="1:9" ht="75" x14ac:dyDescent="0.25">
      <c r="A39" s="4" t="s">
        <v>16</v>
      </c>
      <c r="B39" s="4" t="s">
        <v>17</v>
      </c>
      <c r="C39" s="4" t="s">
        <v>56</v>
      </c>
      <c r="D39" s="4" t="s">
        <v>57</v>
      </c>
      <c r="E39" s="5">
        <f>HYPERLINK("https://cao.dolgi.msk.ru/account/1030324641/", 1030324641)</f>
        <v>1030324641</v>
      </c>
      <c r="F39" s="4" t="s">
        <v>21</v>
      </c>
      <c r="G39" s="4">
        <v>46697.3</v>
      </c>
      <c r="H39" s="4">
        <v>3.11</v>
      </c>
      <c r="I39" s="4">
        <v>2.96</v>
      </c>
    </row>
    <row r="40" spans="1:9" ht="75" x14ac:dyDescent="0.25">
      <c r="A40" s="4" t="s">
        <v>16</v>
      </c>
      <c r="B40" s="4" t="s">
        <v>59</v>
      </c>
      <c r="C40" s="4" t="s">
        <v>60</v>
      </c>
      <c r="D40" s="4" t="s">
        <v>61</v>
      </c>
      <c r="E40" s="5">
        <f>HYPERLINK("https://cao.dolgi.msk.ru/account/1030012365/", 1030012365)</f>
        <v>1030012365</v>
      </c>
      <c r="F40" s="4" t="s">
        <v>21</v>
      </c>
      <c r="G40" s="4">
        <v>183727.69</v>
      </c>
      <c r="H40" s="4">
        <v>36.369999999999997</v>
      </c>
      <c r="I40" s="4">
        <v>35.99</v>
      </c>
    </row>
    <row r="41" spans="1:9" ht="75" x14ac:dyDescent="0.25">
      <c r="A41" s="4" t="s">
        <v>16</v>
      </c>
      <c r="B41" s="4" t="s">
        <v>59</v>
      </c>
      <c r="C41" s="4" t="s">
        <v>60</v>
      </c>
      <c r="D41" s="4" t="s">
        <v>30</v>
      </c>
      <c r="E41" s="5">
        <f>HYPERLINK("https://cao.dolgi.msk.ru/account/1030374198/", 1030374198)</f>
        <v>1030374198</v>
      </c>
      <c r="F41" s="4" t="s">
        <v>21</v>
      </c>
      <c r="G41" s="4">
        <v>107586.22</v>
      </c>
      <c r="H41" s="4">
        <v>9.2899999999999991</v>
      </c>
      <c r="I41" s="4">
        <v>9.35</v>
      </c>
    </row>
    <row r="42" spans="1:9" ht="75" x14ac:dyDescent="0.25">
      <c r="A42" s="4" t="s">
        <v>16</v>
      </c>
      <c r="B42" s="4" t="s">
        <v>59</v>
      </c>
      <c r="C42" s="4" t="s">
        <v>60</v>
      </c>
      <c r="D42" s="4" t="s">
        <v>31</v>
      </c>
      <c r="E42" s="5">
        <f>HYPERLINK("https://cao.dolgi.msk.ru/account/1030035954/", 1030035954)</f>
        <v>1030035954</v>
      </c>
      <c r="F42" s="4" t="s">
        <v>21</v>
      </c>
      <c r="G42" s="4">
        <v>28551.98</v>
      </c>
      <c r="H42" s="4">
        <v>5.41</v>
      </c>
      <c r="I42" s="4">
        <v>5.36</v>
      </c>
    </row>
    <row r="43" spans="1:9" ht="75" x14ac:dyDescent="0.25">
      <c r="A43" s="4" t="s">
        <v>16</v>
      </c>
      <c r="B43" s="4" t="s">
        <v>59</v>
      </c>
      <c r="C43" s="4" t="s">
        <v>63</v>
      </c>
      <c r="D43" s="4" t="s">
        <v>64</v>
      </c>
      <c r="E43" s="5">
        <f>HYPERLINK("https://cao.dolgi.msk.ru/account/1030013544/", 1030013544)</f>
        <v>1030013544</v>
      </c>
      <c r="F43" s="4" t="s">
        <v>21</v>
      </c>
      <c r="G43" s="4">
        <v>36834.18</v>
      </c>
      <c r="H43" s="4">
        <v>7.23</v>
      </c>
      <c r="I43" s="4">
        <v>5.0599999999999996</v>
      </c>
    </row>
    <row r="44" spans="1:9" ht="75" x14ac:dyDescent="0.25">
      <c r="A44" s="4" t="s">
        <v>16</v>
      </c>
      <c r="B44" s="4" t="s">
        <v>59</v>
      </c>
      <c r="C44" s="4" t="s">
        <v>63</v>
      </c>
      <c r="D44" s="4" t="s">
        <v>65</v>
      </c>
      <c r="E44" s="5">
        <f>HYPERLINK("https://cao.dolgi.msk.ru/account/1030014184/", 1030014184)</f>
        <v>1030014184</v>
      </c>
      <c r="F44" s="4" t="s">
        <v>21</v>
      </c>
      <c r="G44" s="4">
        <v>18015.29</v>
      </c>
      <c r="H44" s="4">
        <v>3.76</v>
      </c>
      <c r="I44" s="4">
        <v>3.71</v>
      </c>
    </row>
    <row r="45" spans="1:9" ht="75" x14ac:dyDescent="0.25">
      <c r="A45" s="4" t="s">
        <v>16</v>
      </c>
      <c r="B45" s="4" t="s">
        <v>59</v>
      </c>
      <c r="C45" s="4" t="s">
        <v>67</v>
      </c>
      <c r="D45" s="4" t="s">
        <v>68</v>
      </c>
      <c r="E45" s="5">
        <f>HYPERLINK("https://cao.dolgi.msk.ru/account/1030025182/", 1030025182)</f>
        <v>1030025182</v>
      </c>
      <c r="F45" s="4" t="s">
        <v>21</v>
      </c>
      <c r="G45" s="4">
        <v>52917.03</v>
      </c>
      <c r="H45" s="4">
        <v>3.88</v>
      </c>
      <c r="I45" s="4">
        <v>3.9</v>
      </c>
    </row>
    <row r="46" spans="1:9" ht="75" x14ac:dyDescent="0.25">
      <c r="A46" s="4" t="s">
        <v>16</v>
      </c>
      <c r="B46" s="4" t="s">
        <v>59</v>
      </c>
      <c r="C46" s="4" t="s">
        <v>70</v>
      </c>
      <c r="D46" s="4" t="s">
        <v>71</v>
      </c>
      <c r="E46" s="5">
        <f>HYPERLINK("https://cao.dolgi.msk.ru/account/1030025393/", 1030025393)</f>
        <v>1030025393</v>
      </c>
      <c r="F46" s="4" t="s">
        <v>21</v>
      </c>
      <c r="G46" s="4">
        <v>78180.240000000005</v>
      </c>
      <c r="H46" s="4">
        <v>8.15</v>
      </c>
      <c r="I46" s="4">
        <v>6.13</v>
      </c>
    </row>
    <row r="47" spans="1:9" ht="75" x14ac:dyDescent="0.25">
      <c r="A47" s="4" t="s">
        <v>16</v>
      </c>
      <c r="B47" s="4" t="s">
        <v>59</v>
      </c>
      <c r="C47" s="4" t="s">
        <v>73</v>
      </c>
      <c r="D47" s="4" t="s">
        <v>74</v>
      </c>
      <c r="E47" s="5">
        <f>HYPERLINK("https://cao.dolgi.msk.ru/account/1030376476/", 1030376476)</f>
        <v>1030376476</v>
      </c>
      <c r="F47" s="4" t="s">
        <v>21</v>
      </c>
      <c r="G47" s="4">
        <v>47897.95</v>
      </c>
      <c r="H47" s="4">
        <v>6.36</v>
      </c>
      <c r="I47" s="4">
        <v>4.8099999999999996</v>
      </c>
    </row>
    <row r="48" spans="1:9" ht="90" x14ac:dyDescent="0.25">
      <c r="A48" s="4" t="s">
        <v>16</v>
      </c>
      <c r="B48" s="4" t="s">
        <v>76</v>
      </c>
      <c r="C48" s="4" t="s">
        <v>77</v>
      </c>
      <c r="D48" s="4" t="s">
        <v>78</v>
      </c>
      <c r="E48" s="5">
        <f>HYPERLINK("https://cao.dolgi.msk.ru/account/1030134936/", 1030134936)</f>
        <v>1030134936</v>
      </c>
      <c r="F48" s="4" t="s">
        <v>21</v>
      </c>
      <c r="G48" s="4">
        <v>369088.99</v>
      </c>
      <c r="H48" s="4">
        <v>33.5</v>
      </c>
      <c r="I48" s="4">
        <v>33.68</v>
      </c>
    </row>
    <row r="49" spans="1:9" ht="45" x14ac:dyDescent="0.25">
      <c r="A49" s="4" t="s">
        <v>16</v>
      </c>
      <c r="B49" s="4" t="s">
        <v>17</v>
      </c>
      <c r="C49" s="4" t="s">
        <v>79</v>
      </c>
      <c r="D49" s="4" t="s">
        <v>80</v>
      </c>
      <c r="E49" s="5">
        <f>HYPERLINK("https://cao.dolgi.msk.ru/account/1030303162/", 1030303162)</f>
        <v>1030303162</v>
      </c>
      <c r="F49" s="4" t="s">
        <v>21</v>
      </c>
      <c r="G49" s="4">
        <v>39755.18</v>
      </c>
      <c r="H49" s="4">
        <v>3.1</v>
      </c>
      <c r="I49" s="4">
        <v>2.52</v>
      </c>
    </row>
    <row r="50" spans="1:9" ht="45" x14ac:dyDescent="0.25">
      <c r="A50" s="4" t="s">
        <v>16</v>
      </c>
      <c r="B50" s="4" t="s">
        <v>17</v>
      </c>
      <c r="C50" s="4" t="s">
        <v>81</v>
      </c>
      <c r="D50" s="4" t="s">
        <v>82</v>
      </c>
      <c r="E50" s="5">
        <f>HYPERLINK("https://cao.dolgi.msk.ru/account/1039115811/", 1039115811)</f>
        <v>1039115811</v>
      </c>
      <c r="F50" s="4" t="s">
        <v>21</v>
      </c>
      <c r="G50" s="4">
        <v>25743.46</v>
      </c>
      <c r="H50" s="4">
        <v>4.8899999999999997</v>
      </c>
      <c r="I50" s="4">
        <v>4.8899999999999997</v>
      </c>
    </row>
    <row r="51" spans="1:9" ht="45" x14ac:dyDescent="0.25">
      <c r="A51" s="4" t="s">
        <v>16</v>
      </c>
      <c r="B51" s="4" t="s">
        <v>17</v>
      </c>
      <c r="C51" s="4" t="s">
        <v>81</v>
      </c>
      <c r="D51" s="4" t="s">
        <v>83</v>
      </c>
      <c r="E51" s="5">
        <f>HYPERLINK("https://cao.dolgi.msk.ru/account/1039105226/", 1039105226)</f>
        <v>1039105226</v>
      </c>
      <c r="F51" s="4" t="s">
        <v>21</v>
      </c>
      <c r="G51" s="4">
        <v>20488.82</v>
      </c>
      <c r="H51" s="4">
        <v>3.1</v>
      </c>
      <c r="I51" s="4">
        <v>3.08</v>
      </c>
    </row>
    <row r="52" spans="1:9" ht="45" x14ac:dyDescent="0.25">
      <c r="A52" s="4" t="s">
        <v>16</v>
      </c>
      <c r="B52" s="4" t="s">
        <v>17</v>
      </c>
      <c r="C52" s="4" t="s">
        <v>81</v>
      </c>
      <c r="D52" s="4" t="s">
        <v>84</v>
      </c>
      <c r="E52" s="5">
        <f>HYPERLINK("https://cao.dolgi.msk.ru/account/1039107117/", 1039107117)</f>
        <v>1039107117</v>
      </c>
      <c r="F52" s="4" t="s">
        <v>21</v>
      </c>
      <c r="G52" s="4">
        <v>58325.74</v>
      </c>
      <c r="H52" s="4">
        <v>3.5</v>
      </c>
      <c r="I52" s="4">
        <v>1.53</v>
      </c>
    </row>
    <row r="53" spans="1:9" ht="45" x14ac:dyDescent="0.25">
      <c r="A53" s="4" t="s">
        <v>16</v>
      </c>
      <c r="B53" s="4" t="s">
        <v>17</v>
      </c>
      <c r="C53" s="4" t="s">
        <v>81</v>
      </c>
      <c r="D53" s="4" t="s">
        <v>85</v>
      </c>
      <c r="E53" s="5">
        <f>HYPERLINK("https://cao.dolgi.msk.ru/account/1039105242/", 1039105242)</f>
        <v>1039105242</v>
      </c>
      <c r="F53" s="4" t="s">
        <v>21</v>
      </c>
      <c r="G53" s="4">
        <v>68456.639999999999</v>
      </c>
      <c r="H53" s="4">
        <v>8.5500000000000007</v>
      </c>
      <c r="I53" s="4">
        <v>8.31</v>
      </c>
    </row>
    <row r="54" spans="1:9" ht="90" x14ac:dyDescent="0.25">
      <c r="A54" s="4" t="s">
        <v>16</v>
      </c>
      <c r="B54" s="4" t="s">
        <v>76</v>
      </c>
      <c r="C54" s="4" t="s">
        <v>87</v>
      </c>
      <c r="D54" s="4" t="s">
        <v>88</v>
      </c>
      <c r="E54" s="5">
        <f>HYPERLINK("https://cao.dolgi.msk.ru/account/1030364168/", 1030364168)</f>
        <v>1030364168</v>
      </c>
      <c r="F54" s="4" t="s">
        <v>21</v>
      </c>
      <c r="G54" s="4">
        <v>126022.15</v>
      </c>
      <c r="H54" s="4">
        <v>39</v>
      </c>
      <c r="I54" s="4">
        <v>39.869999999999997</v>
      </c>
    </row>
    <row r="55" spans="1:9" ht="105" x14ac:dyDescent="0.25">
      <c r="A55" s="4" t="s">
        <v>16</v>
      </c>
      <c r="B55" s="4" t="s">
        <v>76</v>
      </c>
      <c r="C55" s="4" t="s">
        <v>89</v>
      </c>
      <c r="D55" s="4" t="s">
        <v>90</v>
      </c>
      <c r="E55" s="5">
        <f>HYPERLINK("https://cao.dolgi.msk.ru/account/1030138654/", 1030138654)</f>
        <v>1030138654</v>
      </c>
      <c r="F55" s="4" t="s">
        <v>21</v>
      </c>
      <c r="G55" s="4">
        <v>57651.02</v>
      </c>
      <c r="H55" s="4">
        <v>5.93</v>
      </c>
      <c r="I55" s="4">
        <v>5.3</v>
      </c>
    </row>
    <row r="56" spans="1:9" ht="105" x14ac:dyDescent="0.25">
      <c r="A56" s="4" t="s">
        <v>16</v>
      </c>
      <c r="B56" s="4" t="s">
        <v>76</v>
      </c>
      <c r="C56" s="4" t="s">
        <v>91</v>
      </c>
      <c r="D56" s="4" t="s">
        <v>92</v>
      </c>
      <c r="E56" s="5">
        <f>HYPERLINK("https://cao.dolgi.msk.ru/account/1030120198/", 1030120198)</f>
        <v>1030120198</v>
      </c>
      <c r="F56" s="4" t="s">
        <v>21</v>
      </c>
      <c r="G56" s="4">
        <v>281972.32</v>
      </c>
      <c r="H56" s="4">
        <v>30.1</v>
      </c>
      <c r="I56" s="4">
        <v>26.18</v>
      </c>
    </row>
    <row r="57" spans="1:9" ht="105" x14ac:dyDescent="0.25">
      <c r="A57" s="4" t="s">
        <v>16</v>
      </c>
      <c r="B57" s="4" t="s">
        <v>76</v>
      </c>
      <c r="C57" s="4" t="s">
        <v>91</v>
      </c>
      <c r="D57" s="4" t="s">
        <v>93</v>
      </c>
      <c r="E57" s="5">
        <f>HYPERLINK("https://cao.dolgi.msk.ru/account/1030361362/", 1030361362)</f>
        <v>1030361362</v>
      </c>
      <c r="F57" s="4" t="s">
        <v>21</v>
      </c>
      <c r="G57" s="4">
        <v>9720.14</v>
      </c>
      <c r="H57" s="4">
        <v>4.46</v>
      </c>
      <c r="I57" s="4">
        <v>4.46</v>
      </c>
    </row>
    <row r="58" spans="1:9" ht="105" x14ac:dyDescent="0.25">
      <c r="A58" s="4" t="s">
        <v>16</v>
      </c>
      <c r="B58" s="4" t="s">
        <v>76</v>
      </c>
      <c r="C58" s="4" t="s">
        <v>94</v>
      </c>
      <c r="D58" s="4" t="s">
        <v>95</v>
      </c>
      <c r="E58" s="5">
        <f>HYPERLINK("https://cao.dolgi.msk.ru/account/1039102471/", 1039102471)</f>
        <v>1039102471</v>
      </c>
      <c r="F58" s="4" t="s">
        <v>21</v>
      </c>
      <c r="G58" s="4">
        <v>84338.240000000005</v>
      </c>
      <c r="H58" s="4">
        <v>19.23</v>
      </c>
      <c r="I58" s="4">
        <v>13.17</v>
      </c>
    </row>
    <row r="59" spans="1:9" ht="45" x14ac:dyDescent="0.25">
      <c r="A59" s="4" t="s">
        <v>16</v>
      </c>
      <c r="B59" s="4" t="s">
        <v>17</v>
      </c>
      <c r="C59" s="4" t="s">
        <v>96</v>
      </c>
      <c r="D59" s="4" t="s">
        <v>75</v>
      </c>
      <c r="E59" s="5">
        <f>HYPERLINK("https://cao.dolgi.msk.ru/account/1030367537/", 1030367537)</f>
        <v>1030367537</v>
      </c>
      <c r="F59" s="4" t="s">
        <v>21</v>
      </c>
      <c r="G59" s="4">
        <v>45710.84</v>
      </c>
      <c r="H59" s="4">
        <v>7.68</v>
      </c>
      <c r="I59" s="4">
        <v>0.5</v>
      </c>
    </row>
    <row r="60" spans="1:9" ht="45" x14ac:dyDescent="0.25">
      <c r="A60" s="4" t="s">
        <v>16</v>
      </c>
      <c r="B60" s="4" t="s">
        <v>17</v>
      </c>
      <c r="C60" s="4" t="s">
        <v>96</v>
      </c>
      <c r="D60" s="4" t="s">
        <v>97</v>
      </c>
      <c r="E60" s="5">
        <f>HYPERLINK("https://cao.dolgi.msk.ru/account/1030315673/", 1030315673)</f>
        <v>1030315673</v>
      </c>
      <c r="F60" s="4" t="s">
        <v>21</v>
      </c>
      <c r="G60" s="4">
        <v>18168.580000000002</v>
      </c>
      <c r="H60" s="4">
        <v>3.17</v>
      </c>
      <c r="I60" s="4">
        <v>3.33</v>
      </c>
    </row>
    <row r="61" spans="1:9" ht="45" x14ac:dyDescent="0.25">
      <c r="A61" s="4" t="s">
        <v>16</v>
      </c>
      <c r="B61" s="4" t="s">
        <v>17</v>
      </c>
      <c r="C61" s="4" t="s">
        <v>96</v>
      </c>
      <c r="D61" s="4" t="s">
        <v>98</v>
      </c>
      <c r="E61" s="5">
        <f>HYPERLINK("https://cao.dolgi.msk.ru/account/1030316203/", 1030316203)</f>
        <v>1030316203</v>
      </c>
      <c r="F61" s="4" t="s">
        <v>21</v>
      </c>
      <c r="G61" s="4">
        <v>234307.36</v>
      </c>
      <c r="H61" s="4">
        <v>21.11</v>
      </c>
      <c r="I61" s="4">
        <v>19.43</v>
      </c>
    </row>
    <row r="62" spans="1:9" ht="45" x14ac:dyDescent="0.25">
      <c r="A62" s="4" t="s">
        <v>16</v>
      </c>
      <c r="B62" s="4" t="s">
        <v>17</v>
      </c>
      <c r="C62" s="4" t="s">
        <v>99</v>
      </c>
      <c r="D62" s="4" t="s">
        <v>72</v>
      </c>
      <c r="E62" s="5">
        <f>HYPERLINK("https://cao.dolgi.msk.ru/account/1030303453/", 1030303453)</f>
        <v>1030303453</v>
      </c>
      <c r="F62" s="4" t="s">
        <v>21</v>
      </c>
      <c r="G62" s="4">
        <v>15815.4</v>
      </c>
      <c r="H62" s="4">
        <v>3.33</v>
      </c>
      <c r="I62" s="4"/>
    </row>
    <row r="63" spans="1:9" ht="45" x14ac:dyDescent="0.25">
      <c r="A63" s="4" t="s">
        <v>16</v>
      </c>
      <c r="B63" s="4" t="s">
        <v>17</v>
      </c>
      <c r="C63" s="4" t="s">
        <v>99</v>
      </c>
      <c r="D63" s="4" t="s">
        <v>100</v>
      </c>
      <c r="E63" s="5">
        <f>HYPERLINK("https://cao.dolgi.msk.ru/account/1030304464/", 1030304464)</f>
        <v>1030304464</v>
      </c>
      <c r="F63" s="4" t="s">
        <v>21</v>
      </c>
      <c r="G63" s="4">
        <v>25095.15</v>
      </c>
      <c r="H63" s="4">
        <v>3.7</v>
      </c>
      <c r="I63" s="4"/>
    </row>
    <row r="64" spans="1:9" ht="45" x14ac:dyDescent="0.25">
      <c r="A64" s="4" t="s">
        <v>16</v>
      </c>
      <c r="B64" s="4" t="s">
        <v>17</v>
      </c>
      <c r="C64" s="4" t="s">
        <v>99</v>
      </c>
      <c r="D64" s="4" t="s">
        <v>36</v>
      </c>
      <c r="E64" s="5">
        <f>HYPERLINK("https://cao.dolgi.msk.ru/account/1039108099/", 1039108099)</f>
        <v>1039108099</v>
      </c>
      <c r="F64" s="4" t="s">
        <v>21</v>
      </c>
      <c r="G64" s="4">
        <v>147380</v>
      </c>
      <c r="H64" s="4">
        <v>19.329999999999998</v>
      </c>
      <c r="I64" s="4">
        <v>18.329999999999998</v>
      </c>
    </row>
    <row r="65" spans="1:9" ht="45" x14ac:dyDescent="0.25">
      <c r="A65" s="4" t="s">
        <v>16</v>
      </c>
      <c r="B65" s="4" t="s">
        <v>17</v>
      </c>
      <c r="C65" s="4" t="s">
        <v>99</v>
      </c>
      <c r="D65" s="4" t="s">
        <v>43</v>
      </c>
      <c r="E65" s="5">
        <f>HYPERLINK("https://cao.dolgi.msk.ru/account/1030305002/", 1030305002)</f>
        <v>1030305002</v>
      </c>
      <c r="F65" s="4" t="s">
        <v>21</v>
      </c>
      <c r="G65" s="4">
        <v>210424.83</v>
      </c>
      <c r="H65" s="4">
        <v>25.17</v>
      </c>
      <c r="I65" s="4">
        <v>24.92</v>
      </c>
    </row>
    <row r="66" spans="1:9" ht="75" x14ac:dyDescent="0.25">
      <c r="A66" s="4" t="s">
        <v>16</v>
      </c>
      <c r="B66" s="4" t="s">
        <v>76</v>
      </c>
      <c r="C66" s="4" t="s">
        <v>101</v>
      </c>
      <c r="D66" s="4" t="s">
        <v>102</v>
      </c>
      <c r="E66" s="5">
        <f>HYPERLINK("https://cao.dolgi.msk.ru/account/1030124922/", 1030124922)</f>
        <v>1030124922</v>
      </c>
      <c r="F66" s="4" t="s">
        <v>21</v>
      </c>
      <c r="G66" s="4">
        <v>41445.46</v>
      </c>
      <c r="H66" s="4">
        <v>4.9000000000000004</v>
      </c>
      <c r="I66" s="4">
        <v>4.99</v>
      </c>
    </row>
    <row r="67" spans="1:9" ht="75" x14ac:dyDescent="0.25">
      <c r="A67" s="4" t="s">
        <v>16</v>
      </c>
      <c r="B67" s="4" t="s">
        <v>76</v>
      </c>
      <c r="C67" s="4" t="s">
        <v>101</v>
      </c>
      <c r="D67" s="4" t="s">
        <v>61</v>
      </c>
      <c r="E67" s="5">
        <f>HYPERLINK("https://cao.dolgi.msk.ru/account/1030125263/", 1030125263)</f>
        <v>1030125263</v>
      </c>
      <c r="F67" s="4" t="s">
        <v>21</v>
      </c>
      <c r="G67" s="4">
        <v>28412.59</v>
      </c>
      <c r="H67" s="4">
        <v>3.7</v>
      </c>
      <c r="I67" s="4">
        <v>3.23</v>
      </c>
    </row>
    <row r="68" spans="1:9" ht="75" x14ac:dyDescent="0.25">
      <c r="A68" s="4" t="s">
        <v>16</v>
      </c>
      <c r="B68" s="4" t="s">
        <v>76</v>
      </c>
      <c r="C68" s="4" t="s">
        <v>101</v>
      </c>
      <c r="D68" s="4" t="s">
        <v>103</v>
      </c>
      <c r="E68" s="5">
        <f>HYPERLINK("https://cao.dolgi.msk.ru/account/1030126506/", 1030126506)</f>
        <v>1030126506</v>
      </c>
      <c r="F68" s="4" t="s">
        <v>21</v>
      </c>
      <c r="G68" s="4">
        <v>62096.52</v>
      </c>
      <c r="H68" s="4">
        <v>10.34</v>
      </c>
      <c r="I68" s="4">
        <v>10.75</v>
      </c>
    </row>
    <row r="69" spans="1:9" ht="75" x14ac:dyDescent="0.25">
      <c r="A69" s="4" t="s">
        <v>16</v>
      </c>
      <c r="B69" s="4" t="s">
        <v>76</v>
      </c>
      <c r="C69" s="4" t="s">
        <v>101</v>
      </c>
      <c r="D69" s="4" t="s">
        <v>33</v>
      </c>
      <c r="E69" s="5">
        <f>HYPERLINK("https://cao.dolgi.msk.ru/account/1030126776/", 1030126776)</f>
        <v>1030126776</v>
      </c>
      <c r="F69" s="4" t="s">
        <v>21</v>
      </c>
      <c r="G69" s="4">
        <v>38730.39</v>
      </c>
      <c r="H69" s="4">
        <v>3.74</v>
      </c>
      <c r="I69" s="4">
        <v>3.47</v>
      </c>
    </row>
    <row r="70" spans="1:9" ht="75" x14ac:dyDescent="0.25">
      <c r="A70" s="4" t="s">
        <v>16</v>
      </c>
      <c r="B70" s="4" t="s">
        <v>76</v>
      </c>
      <c r="C70" s="4" t="s">
        <v>104</v>
      </c>
      <c r="D70" s="4" t="s">
        <v>20</v>
      </c>
      <c r="E70" s="5">
        <f>HYPERLINK("https://cao.dolgi.msk.ru/account/1030124252/", 1030124252)</f>
        <v>1030124252</v>
      </c>
      <c r="F70" s="4" t="s">
        <v>21</v>
      </c>
      <c r="G70" s="4">
        <v>25449.200000000001</v>
      </c>
      <c r="H70" s="4">
        <v>7.85</v>
      </c>
      <c r="I70" s="4">
        <v>3.15</v>
      </c>
    </row>
    <row r="71" spans="1:9" ht="75" x14ac:dyDescent="0.25">
      <c r="A71" s="4" t="s">
        <v>16</v>
      </c>
      <c r="B71" s="4" t="s">
        <v>76</v>
      </c>
      <c r="C71" s="4" t="s">
        <v>104</v>
      </c>
      <c r="D71" s="4" t="s">
        <v>20</v>
      </c>
      <c r="E71" s="5">
        <f>HYPERLINK("https://cao.dolgi.msk.ru/account/1030139358/", 1030139358)</f>
        <v>1030139358</v>
      </c>
      <c r="F71" s="4" t="s">
        <v>21</v>
      </c>
      <c r="G71" s="4">
        <v>7761.41</v>
      </c>
      <c r="H71" s="4">
        <v>33.409999999999997</v>
      </c>
      <c r="I71" s="4">
        <v>29</v>
      </c>
    </row>
    <row r="72" spans="1:9" ht="75" x14ac:dyDescent="0.25">
      <c r="A72" s="4" t="s">
        <v>16</v>
      </c>
      <c r="B72" s="4" t="s">
        <v>76</v>
      </c>
      <c r="C72" s="4" t="s">
        <v>104</v>
      </c>
      <c r="D72" s="4" t="s">
        <v>20</v>
      </c>
      <c r="E72" s="5">
        <f>HYPERLINK("https://cao.dolgi.msk.ru/account/1030352511/", 1030352511)</f>
        <v>1030352511</v>
      </c>
      <c r="F72" s="4" t="s">
        <v>21</v>
      </c>
      <c r="G72" s="4">
        <v>9233.85</v>
      </c>
      <c r="H72" s="4">
        <v>131.74</v>
      </c>
      <c r="I72" s="4">
        <v>45.26</v>
      </c>
    </row>
    <row r="73" spans="1:9" ht="45" x14ac:dyDescent="0.25">
      <c r="A73" s="4" t="s">
        <v>16</v>
      </c>
      <c r="B73" s="4" t="s">
        <v>59</v>
      </c>
      <c r="C73" s="4" t="s">
        <v>105</v>
      </c>
      <c r="D73" s="4" t="s">
        <v>106</v>
      </c>
      <c r="E73" s="5">
        <f>HYPERLINK("https://cao.dolgi.msk.ru/account/1030011776/", 1030011776)</f>
        <v>1030011776</v>
      </c>
      <c r="F73" s="4" t="s">
        <v>21</v>
      </c>
      <c r="G73" s="4">
        <v>26961.91</v>
      </c>
      <c r="H73" s="4">
        <v>5.97</v>
      </c>
      <c r="I73" s="4">
        <v>6.08</v>
      </c>
    </row>
    <row r="74" spans="1:9" ht="45" x14ac:dyDescent="0.25">
      <c r="A74" s="4" t="s">
        <v>16</v>
      </c>
      <c r="B74" s="4" t="s">
        <v>59</v>
      </c>
      <c r="C74" s="4" t="s">
        <v>107</v>
      </c>
      <c r="D74" s="4" t="s">
        <v>80</v>
      </c>
      <c r="E74" s="5">
        <f>HYPERLINK("https://cao.dolgi.msk.ru/account/1030018708/", 1030018708)</f>
        <v>1030018708</v>
      </c>
      <c r="F74" s="4" t="s">
        <v>21</v>
      </c>
      <c r="G74" s="4">
        <v>44680.35</v>
      </c>
      <c r="H74" s="4">
        <v>5.89</v>
      </c>
      <c r="I74" s="4">
        <v>5.74</v>
      </c>
    </row>
    <row r="75" spans="1:9" ht="45" x14ac:dyDescent="0.25">
      <c r="A75" s="4" t="s">
        <v>16</v>
      </c>
      <c r="B75" s="4" t="s">
        <v>59</v>
      </c>
      <c r="C75" s="4" t="s">
        <v>108</v>
      </c>
      <c r="D75" s="4" t="s">
        <v>23</v>
      </c>
      <c r="E75" s="5">
        <f>HYPERLINK("https://cao.dolgi.msk.ru/account/1030018986/", 1030018986)</f>
        <v>1030018986</v>
      </c>
      <c r="F75" s="4" t="s">
        <v>21</v>
      </c>
      <c r="G75" s="4">
        <v>149598.92000000001</v>
      </c>
      <c r="H75" s="4">
        <v>13.84</v>
      </c>
      <c r="I75" s="4">
        <v>9.32</v>
      </c>
    </row>
    <row r="76" spans="1:9" ht="45" x14ac:dyDescent="0.25">
      <c r="A76" s="4" t="s">
        <v>16</v>
      </c>
      <c r="B76" s="4" t="s">
        <v>59</v>
      </c>
      <c r="C76" s="4" t="s">
        <v>109</v>
      </c>
      <c r="D76" s="4" t="s">
        <v>102</v>
      </c>
      <c r="E76" s="5">
        <f>HYPERLINK("https://cao.dolgi.msk.ru/account/1039108224/", 1039108224)</f>
        <v>1039108224</v>
      </c>
      <c r="F76" s="4" t="s">
        <v>21</v>
      </c>
      <c r="G76" s="4">
        <v>109897.46</v>
      </c>
      <c r="H76" s="4">
        <v>7.51</v>
      </c>
      <c r="I76" s="4">
        <v>7.27</v>
      </c>
    </row>
    <row r="77" spans="1:9" ht="60" x14ac:dyDescent="0.25">
      <c r="A77" s="4" t="s">
        <v>16</v>
      </c>
      <c r="B77" s="4" t="s">
        <v>59</v>
      </c>
      <c r="C77" s="4" t="s">
        <v>110</v>
      </c>
      <c r="D77" s="4" t="s">
        <v>111</v>
      </c>
      <c r="E77" s="5">
        <f>HYPERLINK("https://cao.dolgi.msk.ru/account/1030361864/", 1030361864)</f>
        <v>1030361864</v>
      </c>
      <c r="F77" s="4" t="s">
        <v>21</v>
      </c>
      <c r="G77" s="4">
        <v>21816.33</v>
      </c>
      <c r="H77" s="4">
        <v>5.72</v>
      </c>
      <c r="I77" s="4">
        <v>5.78</v>
      </c>
    </row>
    <row r="78" spans="1:9" ht="60" x14ac:dyDescent="0.25">
      <c r="A78" s="4" t="s">
        <v>16</v>
      </c>
      <c r="B78" s="4" t="s">
        <v>59</v>
      </c>
      <c r="C78" s="4" t="s">
        <v>110</v>
      </c>
      <c r="D78" s="4" t="s">
        <v>106</v>
      </c>
      <c r="E78" s="5">
        <f>HYPERLINK("https://cao.dolgi.msk.ru/account/1030015072/", 1030015072)</f>
        <v>1030015072</v>
      </c>
      <c r="F78" s="4" t="s">
        <v>21</v>
      </c>
      <c r="G78" s="4">
        <v>31264.05</v>
      </c>
      <c r="H78" s="4">
        <v>7.63</v>
      </c>
      <c r="I78" s="4">
        <v>9.26</v>
      </c>
    </row>
    <row r="79" spans="1:9" ht="60" x14ac:dyDescent="0.25">
      <c r="A79" s="4" t="s">
        <v>16</v>
      </c>
      <c r="B79" s="4" t="s">
        <v>59</v>
      </c>
      <c r="C79" s="4" t="s">
        <v>110</v>
      </c>
      <c r="D79" s="4" t="s">
        <v>84</v>
      </c>
      <c r="E79" s="5">
        <f>HYPERLINK("https://cao.dolgi.msk.ru/account/1030015099/", 1030015099)</f>
        <v>1030015099</v>
      </c>
      <c r="F79" s="4" t="s">
        <v>21</v>
      </c>
      <c r="G79" s="4">
        <v>136878.51999999999</v>
      </c>
      <c r="H79" s="4">
        <v>29.75</v>
      </c>
      <c r="I79" s="4">
        <v>29.54</v>
      </c>
    </row>
    <row r="80" spans="1:9" ht="60" x14ac:dyDescent="0.25">
      <c r="A80" s="4" t="s">
        <v>16</v>
      </c>
      <c r="B80" s="4" t="s">
        <v>59</v>
      </c>
      <c r="C80" s="4" t="s">
        <v>110</v>
      </c>
      <c r="D80" s="4" t="s">
        <v>112</v>
      </c>
      <c r="E80" s="5">
        <f>HYPERLINK("https://cao.dolgi.msk.ru/account/1030015136/", 1030015136)</f>
        <v>1030015136</v>
      </c>
      <c r="F80" s="4" t="s">
        <v>21</v>
      </c>
      <c r="G80" s="4">
        <v>13682.19</v>
      </c>
      <c r="H80" s="4">
        <v>3.41</v>
      </c>
      <c r="I80" s="4">
        <v>1.98</v>
      </c>
    </row>
    <row r="81" spans="1:9" ht="60" x14ac:dyDescent="0.25">
      <c r="A81" s="4" t="s">
        <v>16</v>
      </c>
      <c r="B81" s="4" t="s">
        <v>59</v>
      </c>
      <c r="C81" s="4" t="s">
        <v>110</v>
      </c>
      <c r="D81" s="4" t="s">
        <v>30</v>
      </c>
      <c r="E81" s="5">
        <f>HYPERLINK("https://cao.dolgi.msk.ru/account/1030015275/", 1030015275)</f>
        <v>1030015275</v>
      </c>
      <c r="F81" s="4" t="s">
        <v>21</v>
      </c>
      <c r="G81" s="4">
        <v>120613.02</v>
      </c>
      <c r="H81" s="4">
        <v>35.08</v>
      </c>
      <c r="I81" s="4">
        <v>29.14</v>
      </c>
    </row>
    <row r="82" spans="1:9" ht="60" x14ac:dyDescent="0.25">
      <c r="A82" s="4" t="s">
        <v>16</v>
      </c>
      <c r="B82" s="4" t="s">
        <v>59</v>
      </c>
      <c r="C82" s="4" t="s">
        <v>110</v>
      </c>
      <c r="D82" s="4" t="s">
        <v>30</v>
      </c>
      <c r="E82" s="5">
        <f>HYPERLINK("https://cao.dolgi.msk.ru/account/1039110287/", 1039110287)</f>
        <v>1039110287</v>
      </c>
      <c r="F82" s="4" t="s">
        <v>21</v>
      </c>
      <c r="G82" s="4">
        <v>79180.14</v>
      </c>
      <c r="H82" s="4">
        <v>17.920000000000002</v>
      </c>
      <c r="I82" s="4">
        <v>4.76</v>
      </c>
    </row>
    <row r="83" spans="1:9" ht="60" x14ac:dyDescent="0.25">
      <c r="A83" s="4" t="s">
        <v>16</v>
      </c>
      <c r="B83" s="4" t="s">
        <v>59</v>
      </c>
      <c r="C83" s="4" t="s">
        <v>110</v>
      </c>
      <c r="D83" s="4" t="s">
        <v>113</v>
      </c>
      <c r="E83" s="5">
        <f>HYPERLINK("https://cao.dolgi.msk.ru/account/1030015339/", 1030015339)</f>
        <v>1030015339</v>
      </c>
      <c r="F83" s="4" t="s">
        <v>21</v>
      </c>
      <c r="G83" s="4">
        <v>13253.54</v>
      </c>
      <c r="H83" s="4">
        <v>4.2699999999999996</v>
      </c>
      <c r="I83" s="4">
        <v>2.81</v>
      </c>
    </row>
    <row r="84" spans="1:9" ht="60" x14ac:dyDescent="0.25">
      <c r="A84" s="4" t="s">
        <v>16</v>
      </c>
      <c r="B84" s="4" t="s">
        <v>59</v>
      </c>
      <c r="C84" s="4" t="s">
        <v>110</v>
      </c>
      <c r="D84" s="4" t="s">
        <v>114</v>
      </c>
      <c r="E84" s="5">
        <f>HYPERLINK("https://cao.dolgi.msk.ru/account/1030015515/", 1030015515)</f>
        <v>1030015515</v>
      </c>
      <c r="F84" s="4" t="s">
        <v>21</v>
      </c>
      <c r="G84" s="4">
        <v>93041.54</v>
      </c>
      <c r="H84" s="4">
        <v>23.57</v>
      </c>
      <c r="I84" s="4">
        <v>12.29</v>
      </c>
    </row>
    <row r="85" spans="1:9" ht="60" x14ac:dyDescent="0.25">
      <c r="A85" s="4" t="s">
        <v>16</v>
      </c>
      <c r="B85" s="4" t="s">
        <v>59</v>
      </c>
      <c r="C85" s="4" t="s">
        <v>115</v>
      </c>
      <c r="D85" s="4" t="s">
        <v>116</v>
      </c>
      <c r="E85" s="5">
        <f>HYPERLINK("https://cao.dolgi.msk.ru/account/1030016032/", 1030016032)</f>
        <v>1030016032</v>
      </c>
      <c r="F85" s="4" t="s">
        <v>21</v>
      </c>
      <c r="G85" s="4">
        <v>60197.32</v>
      </c>
      <c r="H85" s="4">
        <v>7.97</v>
      </c>
      <c r="I85" s="4">
        <v>7.61</v>
      </c>
    </row>
    <row r="86" spans="1:9" ht="60" x14ac:dyDescent="0.25">
      <c r="A86" s="4" t="s">
        <v>16</v>
      </c>
      <c r="B86" s="4" t="s">
        <v>59</v>
      </c>
      <c r="C86" s="4" t="s">
        <v>117</v>
      </c>
      <c r="D86" s="4" t="s">
        <v>118</v>
      </c>
      <c r="E86" s="5">
        <f>HYPERLINK("https://cao.dolgi.msk.ru/account/1030014694/", 1030014694)</f>
        <v>1030014694</v>
      </c>
      <c r="F86" s="4" t="s">
        <v>21</v>
      </c>
      <c r="G86" s="4">
        <v>546839.93999999994</v>
      </c>
      <c r="H86" s="4">
        <v>28.67</v>
      </c>
      <c r="I86" s="4">
        <v>29</v>
      </c>
    </row>
    <row r="87" spans="1:9" ht="45" x14ac:dyDescent="0.25">
      <c r="A87" s="4" t="s">
        <v>16</v>
      </c>
      <c r="B87" s="4" t="s">
        <v>76</v>
      </c>
      <c r="C87" s="4" t="s">
        <v>119</v>
      </c>
      <c r="D87" s="4" t="s">
        <v>58</v>
      </c>
      <c r="E87" s="5">
        <f>HYPERLINK("https://cao.dolgi.msk.ru/account/1030115495/", 1030115495)</f>
        <v>1030115495</v>
      </c>
      <c r="F87" s="4" t="s">
        <v>21</v>
      </c>
      <c r="G87" s="4">
        <v>64229.49</v>
      </c>
      <c r="H87" s="4">
        <v>10.37</v>
      </c>
      <c r="I87" s="4">
        <v>9.58</v>
      </c>
    </row>
    <row r="88" spans="1:9" ht="45" x14ac:dyDescent="0.25">
      <c r="A88" s="4" t="s">
        <v>16</v>
      </c>
      <c r="B88" s="4" t="s">
        <v>76</v>
      </c>
      <c r="C88" s="4" t="s">
        <v>119</v>
      </c>
      <c r="D88" s="4" t="s">
        <v>120</v>
      </c>
      <c r="E88" s="5">
        <f>HYPERLINK("https://cao.dolgi.msk.ru/account/1030115815/", 1030115815)</f>
        <v>1030115815</v>
      </c>
      <c r="F88" s="4" t="s">
        <v>21</v>
      </c>
      <c r="G88" s="4">
        <v>33514.550000000003</v>
      </c>
      <c r="H88" s="4">
        <v>3.85</v>
      </c>
      <c r="I88" s="4">
        <v>3.87</v>
      </c>
    </row>
    <row r="89" spans="1:9" ht="45" x14ac:dyDescent="0.25">
      <c r="A89" s="4" t="s">
        <v>16</v>
      </c>
      <c r="B89" s="4" t="s">
        <v>76</v>
      </c>
      <c r="C89" s="4" t="s">
        <v>119</v>
      </c>
      <c r="D89" s="4" t="s">
        <v>121</v>
      </c>
      <c r="E89" s="5">
        <f>HYPERLINK("https://cao.dolgi.msk.ru/account/1030116025/", 1030116025)</f>
        <v>1030116025</v>
      </c>
      <c r="F89" s="4" t="s">
        <v>21</v>
      </c>
      <c r="G89" s="4">
        <v>53309.52</v>
      </c>
      <c r="H89" s="4">
        <v>13.13</v>
      </c>
      <c r="I89" s="4">
        <v>9.74</v>
      </c>
    </row>
    <row r="90" spans="1:9" ht="45" x14ac:dyDescent="0.25">
      <c r="A90" s="4" t="s">
        <v>16</v>
      </c>
      <c r="B90" s="4" t="s">
        <v>76</v>
      </c>
      <c r="C90" s="4" t="s">
        <v>119</v>
      </c>
      <c r="D90" s="4" t="s">
        <v>122</v>
      </c>
      <c r="E90" s="5">
        <f>HYPERLINK("https://cao.dolgi.msk.ru/account/1030139323/", 1030139323)</f>
        <v>1030139323</v>
      </c>
      <c r="F90" s="4" t="s">
        <v>21</v>
      </c>
      <c r="G90" s="4">
        <v>18393.689999999999</v>
      </c>
      <c r="H90" s="4">
        <v>7.42</v>
      </c>
      <c r="I90" s="4">
        <v>7.48</v>
      </c>
    </row>
    <row r="91" spans="1:9" ht="45" x14ac:dyDescent="0.25">
      <c r="A91" s="4" t="s">
        <v>16</v>
      </c>
      <c r="B91" s="4" t="s">
        <v>76</v>
      </c>
      <c r="C91" s="4" t="s">
        <v>119</v>
      </c>
      <c r="D91" s="4" t="s">
        <v>123</v>
      </c>
      <c r="E91" s="5">
        <f>HYPERLINK("https://cao.dolgi.msk.ru/account/1030116586/", 1030116586)</f>
        <v>1030116586</v>
      </c>
      <c r="F91" s="4" t="s">
        <v>21</v>
      </c>
      <c r="G91" s="4">
        <v>190795.15</v>
      </c>
      <c r="H91" s="4">
        <v>19.510000000000002</v>
      </c>
      <c r="I91" s="4">
        <v>18.63</v>
      </c>
    </row>
    <row r="92" spans="1:9" ht="45" x14ac:dyDescent="0.25">
      <c r="A92" s="4" t="s">
        <v>16</v>
      </c>
      <c r="B92" s="4" t="s">
        <v>76</v>
      </c>
      <c r="C92" s="4" t="s">
        <v>124</v>
      </c>
      <c r="D92" s="4" t="s">
        <v>34</v>
      </c>
      <c r="E92" s="5">
        <f>HYPERLINK("https://cao.dolgi.msk.ru/account/1030114134/", 1030114134)</f>
        <v>1030114134</v>
      </c>
      <c r="F92" s="4" t="s">
        <v>21</v>
      </c>
      <c r="G92" s="4">
        <v>92714.63</v>
      </c>
      <c r="H92" s="4">
        <v>7.12</v>
      </c>
      <c r="I92" s="4">
        <v>6.71</v>
      </c>
    </row>
    <row r="93" spans="1:9" ht="45" x14ac:dyDescent="0.25">
      <c r="A93" s="4" t="s">
        <v>16</v>
      </c>
      <c r="B93" s="4" t="s">
        <v>76</v>
      </c>
      <c r="C93" s="4" t="s">
        <v>124</v>
      </c>
      <c r="D93" s="4" t="s">
        <v>102</v>
      </c>
      <c r="E93" s="5">
        <f>HYPERLINK("https://cao.dolgi.msk.ru/account/1030114361/", 1030114361)</f>
        <v>1030114361</v>
      </c>
      <c r="F93" s="4" t="s">
        <v>21</v>
      </c>
      <c r="G93" s="4">
        <v>29226.21</v>
      </c>
      <c r="H93" s="4">
        <v>3.09</v>
      </c>
      <c r="I93" s="4">
        <v>3.29</v>
      </c>
    </row>
    <row r="94" spans="1:9" ht="45" x14ac:dyDescent="0.25">
      <c r="A94" s="4" t="s">
        <v>16</v>
      </c>
      <c r="B94" s="4" t="s">
        <v>76</v>
      </c>
      <c r="C94" s="4" t="s">
        <v>124</v>
      </c>
      <c r="D94" s="4" t="s">
        <v>125</v>
      </c>
      <c r="E94" s="5">
        <f>HYPERLINK("https://cao.dolgi.msk.ru/account/1030114505/", 1030114505)</f>
        <v>1030114505</v>
      </c>
      <c r="F94" s="4" t="s">
        <v>21</v>
      </c>
      <c r="G94" s="4">
        <v>38965.800000000003</v>
      </c>
      <c r="H94" s="4">
        <v>5.5</v>
      </c>
      <c r="I94" s="4">
        <v>5.73</v>
      </c>
    </row>
    <row r="95" spans="1:9" ht="45" x14ac:dyDescent="0.25">
      <c r="A95" s="4" t="s">
        <v>16</v>
      </c>
      <c r="B95" s="4" t="s">
        <v>76</v>
      </c>
      <c r="C95" s="4" t="s">
        <v>124</v>
      </c>
      <c r="D95" s="4" t="s">
        <v>97</v>
      </c>
      <c r="E95" s="5">
        <f>HYPERLINK("https://cao.dolgi.msk.ru/account/1030114564/", 1030114564)</f>
        <v>1030114564</v>
      </c>
      <c r="F95" s="4" t="s">
        <v>21</v>
      </c>
      <c r="G95" s="4">
        <v>23851.41</v>
      </c>
      <c r="H95" s="4">
        <v>3.22</v>
      </c>
      <c r="I95" s="4">
        <v>3.15</v>
      </c>
    </row>
    <row r="96" spans="1:9" ht="45" x14ac:dyDescent="0.25">
      <c r="A96" s="4" t="s">
        <v>16</v>
      </c>
      <c r="B96" s="4" t="s">
        <v>76</v>
      </c>
      <c r="C96" s="4" t="s">
        <v>124</v>
      </c>
      <c r="D96" s="4" t="s">
        <v>98</v>
      </c>
      <c r="E96" s="5">
        <f>HYPERLINK("https://cao.dolgi.msk.ru/account/1030114986/", 1030114986)</f>
        <v>1030114986</v>
      </c>
      <c r="F96" s="4" t="s">
        <v>21</v>
      </c>
      <c r="G96" s="4">
        <v>19099.54</v>
      </c>
      <c r="H96" s="4">
        <v>3.74</v>
      </c>
      <c r="I96" s="4">
        <v>3.73</v>
      </c>
    </row>
    <row r="97" spans="1:9" ht="45" x14ac:dyDescent="0.25">
      <c r="A97" s="4" t="s">
        <v>16</v>
      </c>
      <c r="B97" s="4" t="s">
        <v>76</v>
      </c>
      <c r="C97" s="4" t="s">
        <v>124</v>
      </c>
      <c r="D97" s="4" t="s">
        <v>42</v>
      </c>
      <c r="E97" s="5">
        <f>HYPERLINK("https://cao.dolgi.msk.ru/account/1030115399/", 1030115399)</f>
        <v>1030115399</v>
      </c>
      <c r="F97" s="4" t="s">
        <v>21</v>
      </c>
      <c r="G97" s="4">
        <v>83009.94</v>
      </c>
      <c r="H97" s="4">
        <v>10.39</v>
      </c>
      <c r="I97" s="4">
        <v>9.5</v>
      </c>
    </row>
    <row r="98" spans="1:9" ht="45" x14ac:dyDescent="0.25">
      <c r="A98" s="4" t="s">
        <v>16</v>
      </c>
      <c r="B98" s="4" t="s">
        <v>76</v>
      </c>
      <c r="C98" s="4" t="s">
        <v>126</v>
      </c>
      <c r="D98" s="4" t="s">
        <v>127</v>
      </c>
      <c r="E98" s="5">
        <f>HYPERLINK("https://cao.dolgi.msk.ru/account/1030108957/", 1030108957)</f>
        <v>1030108957</v>
      </c>
      <c r="F98" s="4" t="s">
        <v>21</v>
      </c>
      <c r="G98" s="4">
        <v>69918.8</v>
      </c>
      <c r="H98" s="4">
        <v>13.59</v>
      </c>
      <c r="I98" s="4">
        <v>12.65</v>
      </c>
    </row>
    <row r="99" spans="1:9" ht="45" x14ac:dyDescent="0.25">
      <c r="A99" s="4" t="s">
        <v>16</v>
      </c>
      <c r="B99" s="4" t="s">
        <v>76</v>
      </c>
      <c r="C99" s="4" t="s">
        <v>126</v>
      </c>
      <c r="D99" s="4" t="s">
        <v>128</v>
      </c>
      <c r="E99" s="5">
        <f>HYPERLINK("https://cao.dolgi.msk.ru/account/1030109378/", 1030109378)</f>
        <v>1030109378</v>
      </c>
      <c r="F99" s="4" t="s">
        <v>21</v>
      </c>
      <c r="G99" s="4">
        <v>74743.199999999997</v>
      </c>
      <c r="H99" s="4">
        <v>13.32</v>
      </c>
      <c r="I99" s="4">
        <v>9.01</v>
      </c>
    </row>
    <row r="100" spans="1:9" ht="45" x14ac:dyDescent="0.25">
      <c r="A100" s="4" t="s">
        <v>16</v>
      </c>
      <c r="B100" s="4" t="s">
        <v>76</v>
      </c>
      <c r="C100" s="4" t="s">
        <v>126</v>
      </c>
      <c r="D100" s="4" t="s">
        <v>129</v>
      </c>
      <c r="E100" s="5">
        <f>HYPERLINK("https://cao.dolgi.msk.ru/account/1030109466/", 1030109466)</f>
        <v>1030109466</v>
      </c>
      <c r="F100" s="4" t="s">
        <v>21</v>
      </c>
      <c r="G100" s="4">
        <v>158654.20000000001</v>
      </c>
      <c r="H100" s="4">
        <v>41.69</v>
      </c>
      <c r="I100" s="4">
        <v>32.99</v>
      </c>
    </row>
    <row r="101" spans="1:9" ht="45" x14ac:dyDescent="0.25">
      <c r="A101" s="4" t="s">
        <v>16</v>
      </c>
      <c r="B101" s="4" t="s">
        <v>76</v>
      </c>
      <c r="C101" s="4" t="s">
        <v>126</v>
      </c>
      <c r="D101" s="4" t="s">
        <v>130</v>
      </c>
      <c r="E101" s="5">
        <f>HYPERLINK("https://cao.dolgi.msk.ru/account/1030109503/", 1030109503)</f>
        <v>1030109503</v>
      </c>
      <c r="F101" s="4" t="s">
        <v>21</v>
      </c>
      <c r="G101" s="4">
        <v>160618.45000000001</v>
      </c>
      <c r="H101" s="4">
        <v>20.8</v>
      </c>
      <c r="I101" s="4">
        <v>18.440000000000001</v>
      </c>
    </row>
    <row r="102" spans="1:9" ht="45" x14ac:dyDescent="0.25">
      <c r="A102" s="4" t="s">
        <v>16</v>
      </c>
      <c r="B102" s="4" t="s">
        <v>76</v>
      </c>
      <c r="C102" s="4" t="s">
        <v>126</v>
      </c>
      <c r="D102" s="4" t="s">
        <v>45</v>
      </c>
      <c r="E102" s="5">
        <f>HYPERLINK("https://cao.dolgi.msk.ru/account/1030109984/", 1030109984)</f>
        <v>1030109984</v>
      </c>
      <c r="F102" s="4" t="s">
        <v>21</v>
      </c>
      <c r="G102" s="4">
        <v>23249.23</v>
      </c>
      <c r="H102" s="4">
        <v>4.5599999999999996</v>
      </c>
      <c r="I102" s="4">
        <v>5.65</v>
      </c>
    </row>
    <row r="103" spans="1:9" ht="45" x14ac:dyDescent="0.25">
      <c r="A103" s="4" t="s">
        <v>16</v>
      </c>
      <c r="B103" s="4" t="s">
        <v>76</v>
      </c>
      <c r="C103" s="4" t="s">
        <v>131</v>
      </c>
      <c r="D103" s="4" t="s">
        <v>125</v>
      </c>
      <c r="E103" s="5">
        <f>HYPERLINK("https://cao.dolgi.msk.ru/account/1039106034/", 1039106034)</f>
        <v>1039106034</v>
      </c>
      <c r="F103" s="4" t="s">
        <v>21</v>
      </c>
      <c r="G103" s="4">
        <v>31992.1</v>
      </c>
      <c r="H103" s="4">
        <v>3.33</v>
      </c>
      <c r="I103" s="4">
        <v>3.26</v>
      </c>
    </row>
    <row r="104" spans="1:9" ht="60" x14ac:dyDescent="0.25">
      <c r="A104" s="4" t="s">
        <v>16</v>
      </c>
      <c r="B104" s="4" t="s">
        <v>76</v>
      </c>
      <c r="C104" s="4" t="s">
        <v>132</v>
      </c>
      <c r="D104" s="4" t="s">
        <v>112</v>
      </c>
      <c r="E104" s="5">
        <f>HYPERLINK("https://cao.dolgi.msk.ru/account/1039118764/", 1039118764)</f>
        <v>1039118764</v>
      </c>
      <c r="F104" s="4" t="s">
        <v>21</v>
      </c>
      <c r="G104" s="4">
        <v>26236.79</v>
      </c>
      <c r="H104" s="4">
        <v>4.7300000000000004</v>
      </c>
      <c r="I104" s="4">
        <v>4.7300000000000004</v>
      </c>
    </row>
    <row r="105" spans="1:9" ht="60" x14ac:dyDescent="0.25">
      <c r="A105" s="4" t="s">
        <v>16</v>
      </c>
      <c r="B105" s="4" t="s">
        <v>76</v>
      </c>
      <c r="C105" s="4" t="s">
        <v>133</v>
      </c>
      <c r="D105" s="4" t="s">
        <v>134</v>
      </c>
      <c r="E105" s="5">
        <f>HYPERLINK("https://cao.dolgi.msk.ru/account/1030347472/", 1030347472)</f>
        <v>1030347472</v>
      </c>
      <c r="F105" s="4" t="s">
        <v>21</v>
      </c>
      <c r="G105" s="4">
        <v>42905.69</v>
      </c>
      <c r="H105" s="4">
        <v>5.84</v>
      </c>
      <c r="I105" s="4">
        <v>5.84</v>
      </c>
    </row>
    <row r="106" spans="1:9" ht="60" x14ac:dyDescent="0.25">
      <c r="A106" s="4" t="s">
        <v>16</v>
      </c>
      <c r="B106" s="4" t="s">
        <v>76</v>
      </c>
      <c r="C106" s="4" t="s">
        <v>133</v>
      </c>
      <c r="D106" s="4" t="s">
        <v>51</v>
      </c>
      <c r="E106" s="5">
        <f>HYPERLINK("https://cao.dolgi.msk.ru/account/1030347499/", 1030347499)</f>
        <v>1030347499</v>
      </c>
      <c r="F106" s="4" t="s">
        <v>21</v>
      </c>
      <c r="G106" s="4">
        <v>23890.23</v>
      </c>
      <c r="H106" s="4">
        <v>5.84</v>
      </c>
      <c r="I106" s="4">
        <v>5.84</v>
      </c>
    </row>
    <row r="107" spans="1:9" ht="60" x14ac:dyDescent="0.25">
      <c r="A107" s="4" t="s">
        <v>16</v>
      </c>
      <c r="B107" s="4" t="s">
        <v>76</v>
      </c>
      <c r="C107" s="4" t="s">
        <v>133</v>
      </c>
      <c r="D107" s="4" t="s">
        <v>135</v>
      </c>
      <c r="E107" s="5">
        <f>HYPERLINK("https://cao.dolgi.msk.ru/account/1030337362/", 1030337362)</f>
        <v>1030337362</v>
      </c>
      <c r="F107" s="4" t="s">
        <v>21</v>
      </c>
      <c r="G107" s="4">
        <v>5050.03</v>
      </c>
      <c r="H107" s="4">
        <v>5.83</v>
      </c>
      <c r="I107" s="4">
        <v>5.83</v>
      </c>
    </row>
    <row r="108" spans="1:9" ht="60" x14ac:dyDescent="0.25">
      <c r="A108" s="4" t="s">
        <v>16</v>
      </c>
      <c r="B108" s="4" t="s">
        <v>76</v>
      </c>
      <c r="C108" s="4" t="s">
        <v>133</v>
      </c>
      <c r="D108" s="4" t="s">
        <v>136</v>
      </c>
      <c r="E108" s="5">
        <f>HYPERLINK("https://cao.dolgi.msk.ru/account/1030347528/", 1030347528)</f>
        <v>1030347528</v>
      </c>
      <c r="F108" s="4" t="s">
        <v>21</v>
      </c>
      <c r="G108" s="4">
        <v>35049.69</v>
      </c>
      <c r="H108" s="4">
        <v>5.84</v>
      </c>
      <c r="I108" s="4">
        <v>5.84</v>
      </c>
    </row>
    <row r="109" spans="1:9" ht="60" x14ac:dyDescent="0.25">
      <c r="A109" s="4" t="s">
        <v>16</v>
      </c>
      <c r="B109" s="4" t="s">
        <v>76</v>
      </c>
      <c r="C109" s="4" t="s">
        <v>133</v>
      </c>
      <c r="D109" s="4" t="s">
        <v>137</v>
      </c>
      <c r="E109" s="5">
        <f>HYPERLINK("https://cao.dolgi.msk.ru/account/1030347536/", 1030347536)</f>
        <v>1030347536</v>
      </c>
      <c r="F109" s="4" t="s">
        <v>21</v>
      </c>
      <c r="G109" s="4">
        <v>25541.94</v>
      </c>
      <c r="H109" s="4">
        <v>5.84</v>
      </c>
      <c r="I109" s="4">
        <v>5.84</v>
      </c>
    </row>
    <row r="110" spans="1:9" ht="60" x14ac:dyDescent="0.25">
      <c r="A110" s="4" t="s">
        <v>16</v>
      </c>
      <c r="B110" s="4" t="s">
        <v>76</v>
      </c>
      <c r="C110" s="4" t="s">
        <v>133</v>
      </c>
      <c r="D110" s="4" t="s">
        <v>80</v>
      </c>
      <c r="E110" s="5">
        <f>HYPERLINK("https://cao.dolgi.msk.ru/account/1030347501/", 1030347501)</f>
        <v>1030347501</v>
      </c>
      <c r="F110" s="4" t="s">
        <v>21</v>
      </c>
      <c r="G110" s="4">
        <v>13274.51</v>
      </c>
      <c r="H110" s="4">
        <v>5.84</v>
      </c>
      <c r="I110" s="4">
        <v>5.84</v>
      </c>
    </row>
    <row r="111" spans="1:9" ht="60" x14ac:dyDescent="0.25">
      <c r="A111" s="4" t="s">
        <v>16</v>
      </c>
      <c r="B111" s="4" t="s">
        <v>76</v>
      </c>
      <c r="C111" s="4" t="s">
        <v>138</v>
      </c>
      <c r="D111" s="4" t="s">
        <v>58</v>
      </c>
      <c r="E111" s="5">
        <f>HYPERLINK("https://cao.dolgi.msk.ru/account/1039105138/", 1039105138)</f>
        <v>1039105138</v>
      </c>
      <c r="F111" s="4" t="s">
        <v>21</v>
      </c>
      <c r="G111" s="4">
        <v>22619.360000000001</v>
      </c>
      <c r="H111" s="4">
        <v>6.11</v>
      </c>
      <c r="I111" s="4">
        <v>5.54</v>
      </c>
    </row>
    <row r="112" spans="1:9" ht="60" x14ac:dyDescent="0.25">
      <c r="A112" s="4" t="s">
        <v>16</v>
      </c>
      <c r="B112" s="4" t="s">
        <v>76</v>
      </c>
      <c r="C112" s="4" t="s">
        <v>138</v>
      </c>
      <c r="D112" s="4" t="s">
        <v>88</v>
      </c>
      <c r="E112" s="5">
        <f>HYPERLINK("https://cao.dolgi.msk.ru/account/1039103191/", 1039103191)</f>
        <v>1039103191</v>
      </c>
      <c r="F112" s="4" t="s">
        <v>21</v>
      </c>
      <c r="G112" s="4">
        <v>34184.230000000003</v>
      </c>
      <c r="H112" s="4">
        <v>9</v>
      </c>
      <c r="I112" s="4">
        <v>8.24</v>
      </c>
    </row>
    <row r="113" spans="1:9" ht="60" x14ac:dyDescent="0.25">
      <c r="A113" s="4" t="s">
        <v>16</v>
      </c>
      <c r="B113" s="4" t="s">
        <v>76</v>
      </c>
      <c r="C113" s="4" t="s">
        <v>138</v>
      </c>
      <c r="D113" s="4" t="s">
        <v>80</v>
      </c>
      <c r="E113" s="5">
        <f>HYPERLINK("https://cao.dolgi.msk.ru/account/1039103204/", 1039103204)</f>
        <v>1039103204</v>
      </c>
      <c r="F113" s="4" t="s">
        <v>21</v>
      </c>
      <c r="G113" s="4">
        <v>273748.58</v>
      </c>
      <c r="H113" s="4">
        <v>28.94</v>
      </c>
      <c r="I113" s="4">
        <v>28.25</v>
      </c>
    </row>
    <row r="114" spans="1:9" ht="60" x14ac:dyDescent="0.25">
      <c r="A114" s="4" t="s">
        <v>16</v>
      </c>
      <c r="B114" s="4" t="s">
        <v>76</v>
      </c>
      <c r="C114" s="4" t="s">
        <v>138</v>
      </c>
      <c r="D114" s="4" t="s">
        <v>75</v>
      </c>
      <c r="E114" s="5">
        <f>HYPERLINK("https://cao.dolgi.msk.ru/account/1039103394/", 1039103394)</f>
        <v>1039103394</v>
      </c>
      <c r="F114" s="4" t="s">
        <v>21</v>
      </c>
      <c r="G114" s="4">
        <v>434206.75</v>
      </c>
      <c r="H114" s="4">
        <v>39.409999999999997</v>
      </c>
      <c r="I114" s="4">
        <v>35.51</v>
      </c>
    </row>
    <row r="115" spans="1:9" ht="60" x14ac:dyDescent="0.25">
      <c r="A115" s="4" t="s">
        <v>16</v>
      </c>
      <c r="B115" s="4" t="s">
        <v>76</v>
      </c>
      <c r="C115" s="4" t="s">
        <v>139</v>
      </c>
      <c r="D115" s="4" t="s">
        <v>125</v>
      </c>
      <c r="E115" s="5">
        <f>HYPERLINK("https://cao.dolgi.msk.ru/account/1030101907/", 1030101907)</f>
        <v>1030101907</v>
      </c>
      <c r="F115" s="4" t="s">
        <v>21</v>
      </c>
      <c r="G115" s="4">
        <v>43790.81</v>
      </c>
      <c r="H115" s="4">
        <v>5.94</v>
      </c>
      <c r="I115" s="4">
        <v>5.98</v>
      </c>
    </row>
    <row r="116" spans="1:9" ht="60" x14ac:dyDescent="0.25">
      <c r="A116" s="4" t="s">
        <v>16</v>
      </c>
      <c r="B116" s="4" t="s">
        <v>76</v>
      </c>
      <c r="C116" s="4" t="s">
        <v>139</v>
      </c>
      <c r="D116" s="4" t="s">
        <v>86</v>
      </c>
      <c r="E116" s="5">
        <f>HYPERLINK("https://cao.dolgi.msk.ru/account/1030374884/", 1030374884)</f>
        <v>1030374884</v>
      </c>
      <c r="F116" s="4" t="s">
        <v>21</v>
      </c>
      <c r="G116" s="4">
        <v>25501.23</v>
      </c>
      <c r="H116" s="4">
        <v>7.97</v>
      </c>
      <c r="I116" s="4">
        <v>7.98</v>
      </c>
    </row>
    <row r="117" spans="1:9" ht="60" x14ac:dyDescent="0.25">
      <c r="A117" s="4" t="s">
        <v>16</v>
      </c>
      <c r="B117" s="4" t="s">
        <v>76</v>
      </c>
      <c r="C117" s="4" t="s">
        <v>140</v>
      </c>
      <c r="D117" s="4" t="s">
        <v>51</v>
      </c>
      <c r="E117" s="5">
        <f>HYPERLINK("https://cao.dolgi.msk.ru/account/1030138857/", 1030138857)</f>
        <v>1030138857</v>
      </c>
      <c r="F117" s="4" t="s">
        <v>21</v>
      </c>
      <c r="G117" s="4">
        <v>427681.42</v>
      </c>
      <c r="H117" s="4">
        <v>31.07</v>
      </c>
      <c r="I117" s="4">
        <v>28.92</v>
      </c>
    </row>
    <row r="118" spans="1:9" ht="60" x14ac:dyDescent="0.25">
      <c r="A118" s="4" t="s">
        <v>16</v>
      </c>
      <c r="B118" s="4" t="s">
        <v>76</v>
      </c>
      <c r="C118" s="4" t="s">
        <v>140</v>
      </c>
      <c r="D118" s="4" t="s">
        <v>80</v>
      </c>
      <c r="E118" s="5">
        <f>HYPERLINK("https://cao.dolgi.msk.ru/account/1030370066/", 1030370066)</f>
        <v>1030370066</v>
      </c>
      <c r="F118" s="4" t="s">
        <v>21</v>
      </c>
      <c r="G118" s="4">
        <v>38178.94</v>
      </c>
      <c r="H118" s="4">
        <v>8.91</v>
      </c>
      <c r="I118" s="4">
        <v>7.94</v>
      </c>
    </row>
    <row r="119" spans="1:9" ht="60" x14ac:dyDescent="0.25">
      <c r="A119" s="4" t="s">
        <v>16</v>
      </c>
      <c r="B119" s="4" t="s">
        <v>76</v>
      </c>
      <c r="C119" s="4" t="s">
        <v>140</v>
      </c>
      <c r="D119" s="4" t="s">
        <v>141</v>
      </c>
      <c r="E119" s="5">
        <f>HYPERLINK("https://cao.dolgi.msk.ru/account/1030139059/", 1030139059)</f>
        <v>1030139059</v>
      </c>
      <c r="F119" s="4" t="s">
        <v>21</v>
      </c>
      <c r="G119" s="4">
        <v>327425.03000000003</v>
      </c>
      <c r="H119" s="4">
        <v>26.52</v>
      </c>
      <c r="I119" s="4">
        <v>21.37</v>
      </c>
    </row>
    <row r="120" spans="1:9" ht="60" x14ac:dyDescent="0.25">
      <c r="A120" s="4" t="s">
        <v>16</v>
      </c>
      <c r="B120" s="4" t="s">
        <v>76</v>
      </c>
      <c r="C120" s="4" t="s">
        <v>140</v>
      </c>
      <c r="D120" s="4" t="s">
        <v>142</v>
      </c>
      <c r="E120" s="5">
        <f>HYPERLINK("https://cao.dolgi.msk.ru/account/1030347288/", 1030347288)</f>
        <v>1030347288</v>
      </c>
      <c r="F120" s="4" t="s">
        <v>21</v>
      </c>
      <c r="G120" s="4">
        <v>3479.86</v>
      </c>
      <c r="H120" s="4">
        <v>4.66</v>
      </c>
      <c r="I120" s="4">
        <v>4.66</v>
      </c>
    </row>
    <row r="121" spans="1:9" ht="60" x14ac:dyDescent="0.25">
      <c r="A121" s="4" t="s">
        <v>16</v>
      </c>
      <c r="B121" s="4" t="s">
        <v>76</v>
      </c>
      <c r="C121" s="4" t="s">
        <v>140</v>
      </c>
      <c r="D121" s="4" t="s">
        <v>143</v>
      </c>
      <c r="E121" s="5">
        <f>HYPERLINK("https://cao.dolgi.msk.ru/account/1030338883/", 1030338883)</f>
        <v>1030338883</v>
      </c>
      <c r="F121" s="4" t="s">
        <v>21</v>
      </c>
      <c r="G121" s="4">
        <v>2114.0100000000002</v>
      </c>
      <c r="H121" s="4">
        <v>3.9</v>
      </c>
      <c r="I121" s="4">
        <v>4.66</v>
      </c>
    </row>
    <row r="122" spans="1:9" ht="60" x14ac:dyDescent="0.25">
      <c r="A122" s="4" t="s">
        <v>16</v>
      </c>
      <c r="B122" s="4" t="s">
        <v>76</v>
      </c>
      <c r="C122" s="4" t="s">
        <v>144</v>
      </c>
      <c r="D122" s="4" t="s">
        <v>83</v>
      </c>
      <c r="E122" s="5">
        <f>HYPERLINK("https://cao.dolgi.msk.ru/account/1030139948/", 1030139948)</f>
        <v>1030139948</v>
      </c>
      <c r="F122" s="4" t="s">
        <v>21</v>
      </c>
      <c r="G122" s="4">
        <v>95985.93</v>
      </c>
      <c r="H122" s="4">
        <v>6.58</v>
      </c>
      <c r="I122" s="4">
        <v>5.89</v>
      </c>
    </row>
    <row r="123" spans="1:9" ht="60" x14ac:dyDescent="0.25">
      <c r="A123" s="4" t="s">
        <v>16</v>
      </c>
      <c r="B123" s="4" t="s">
        <v>76</v>
      </c>
      <c r="C123" s="4" t="s">
        <v>144</v>
      </c>
      <c r="D123" s="4" t="s">
        <v>116</v>
      </c>
      <c r="E123" s="5">
        <f>HYPERLINK("https://cao.dolgi.msk.ru/account/1030139956/", 1030139956)</f>
        <v>1030139956</v>
      </c>
      <c r="F123" s="4" t="s">
        <v>21</v>
      </c>
      <c r="G123" s="4">
        <v>159990.41</v>
      </c>
      <c r="H123" s="4">
        <v>48.09</v>
      </c>
      <c r="I123" s="4">
        <v>29.1</v>
      </c>
    </row>
    <row r="124" spans="1:9" ht="75" x14ac:dyDescent="0.25">
      <c r="A124" s="4" t="s">
        <v>16</v>
      </c>
      <c r="B124" s="4" t="s">
        <v>76</v>
      </c>
      <c r="C124" s="4" t="s">
        <v>145</v>
      </c>
      <c r="D124" s="4" t="s">
        <v>58</v>
      </c>
      <c r="E124" s="5">
        <f>HYPERLINK("https://cao.dolgi.msk.ru/account/1030139526/", 1030139526)</f>
        <v>1030139526</v>
      </c>
      <c r="F124" s="4" t="s">
        <v>21</v>
      </c>
      <c r="G124" s="4">
        <v>75328.850000000006</v>
      </c>
      <c r="H124" s="4">
        <v>14.58</v>
      </c>
      <c r="I124" s="4">
        <v>2.06</v>
      </c>
    </row>
    <row r="125" spans="1:9" ht="75" x14ac:dyDescent="0.25">
      <c r="A125" s="4" t="s">
        <v>16</v>
      </c>
      <c r="B125" s="4" t="s">
        <v>76</v>
      </c>
      <c r="C125" s="4" t="s">
        <v>145</v>
      </c>
      <c r="D125" s="4" t="s">
        <v>62</v>
      </c>
      <c r="E125" s="5">
        <f>HYPERLINK("https://cao.dolgi.msk.ru/account/1030139534/", 1030139534)</f>
        <v>1030139534</v>
      </c>
      <c r="F125" s="4" t="s">
        <v>21</v>
      </c>
      <c r="G125" s="4">
        <v>145597.31</v>
      </c>
      <c r="H125" s="4">
        <v>13.23</v>
      </c>
      <c r="I125" s="4">
        <v>2.06</v>
      </c>
    </row>
    <row r="126" spans="1:9" ht="75" x14ac:dyDescent="0.25">
      <c r="A126" s="4" t="s">
        <v>16</v>
      </c>
      <c r="B126" s="4" t="s">
        <v>76</v>
      </c>
      <c r="C126" s="4" t="s">
        <v>146</v>
      </c>
      <c r="D126" s="4" t="s">
        <v>80</v>
      </c>
      <c r="E126" s="5">
        <f>HYPERLINK("https://cao.dolgi.msk.ru/account/1030130628/", 1030130628)</f>
        <v>1030130628</v>
      </c>
      <c r="F126" s="4" t="s">
        <v>21</v>
      </c>
      <c r="G126" s="4">
        <v>13253.82</v>
      </c>
      <c r="H126" s="4">
        <v>3.61</v>
      </c>
      <c r="I126" s="4"/>
    </row>
    <row r="127" spans="1:9" ht="75" x14ac:dyDescent="0.25">
      <c r="A127" s="4" t="s">
        <v>16</v>
      </c>
      <c r="B127" s="4" t="s">
        <v>76</v>
      </c>
      <c r="C127" s="4" t="s">
        <v>146</v>
      </c>
      <c r="D127" s="4" t="s">
        <v>75</v>
      </c>
      <c r="E127" s="5">
        <f>HYPERLINK("https://cao.dolgi.msk.ru/account/1030130708/", 1030130708)</f>
        <v>1030130708</v>
      </c>
      <c r="F127" s="4" t="s">
        <v>21</v>
      </c>
      <c r="G127" s="4">
        <v>21704.12</v>
      </c>
      <c r="H127" s="4">
        <v>5.52</v>
      </c>
      <c r="I127" s="4">
        <v>5.59</v>
      </c>
    </row>
    <row r="128" spans="1:9" ht="75" x14ac:dyDescent="0.25">
      <c r="A128" s="4" t="s">
        <v>16</v>
      </c>
      <c r="B128" s="4" t="s">
        <v>76</v>
      </c>
      <c r="C128" s="4" t="s">
        <v>146</v>
      </c>
      <c r="D128" s="4" t="s">
        <v>147</v>
      </c>
      <c r="E128" s="5">
        <f>HYPERLINK("https://cao.dolgi.msk.ru/account/1030131364/", 1030131364)</f>
        <v>1030131364</v>
      </c>
      <c r="F128" s="4" t="s">
        <v>21</v>
      </c>
      <c r="G128" s="4">
        <v>31003.23</v>
      </c>
      <c r="H128" s="4">
        <v>7.81</v>
      </c>
      <c r="I128" s="4">
        <v>7.88</v>
      </c>
    </row>
    <row r="129" spans="1:9" ht="45" x14ac:dyDescent="0.25">
      <c r="A129" s="4" t="s">
        <v>16</v>
      </c>
      <c r="B129" s="4" t="s">
        <v>59</v>
      </c>
      <c r="C129" s="4" t="s">
        <v>148</v>
      </c>
      <c r="D129" s="4" t="s">
        <v>66</v>
      </c>
      <c r="E129" s="5">
        <f>HYPERLINK("https://cao.dolgi.msk.ru/account/1030348408/", 1030348408)</f>
        <v>1030348408</v>
      </c>
      <c r="F129" s="4" t="s">
        <v>21</v>
      </c>
      <c r="G129" s="4">
        <v>16215.24</v>
      </c>
      <c r="H129" s="4">
        <v>4.83</v>
      </c>
      <c r="I129" s="4">
        <v>4.83</v>
      </c>
    </row>
    <row r="130" spans="1:9" ht="45" x14ac:dyDescent="0.25">
      <c r="A130" s="4" t="s">
        <v>16</v>
      </c>
      <c r="B130" s="4" t="s">
        <v>59</v>
      </c>
      <c r="C130" s="4" t="s">
        <v>148</v>
      </c>
      <c r="D130" s="4" t="s">
        <v>116</v>
      </c>
      <c r="E130" s="5">
        <f>HYPERLINK("https://cao.dolgi.msk.ru/account/1030027647/", 1030027647)</f>
        <v>1030027647</v>
      </c>
      <c r="F130" s="4" t="s">
        <v>21</v>
      </c>
      <c r="G130" s="4">
        <v>54633.58</v>
      </c>
      <c r="H130" s="4">
        <v>10.99</v>
      </c>
      <c r="I130" s="4">
        <v>11.53</v>
      </c>
    </row>
    <row r="131" spans="1:9" ht="45" x14ac:dyDescent="0.25">
      <c r="A131" s="4" t="s">
        <v>16</v>
      </c>
      <c r="B131" s="4" t="s">
        <v>59</v>
      </c>
      <c r="C131" s="4" t="s">
        <v>148</v>
      </c>
      <c r="D131" s="4" t="s">
        <v>149</v>
      </c>
      <c r="E131" s="5">
        <f>HYPERLINK("https://cao.dolgi.msk.ru/account/1030348416/", 1030348416)</f>
        <v>1030348416</v>
      </c>
      <c r="F131" s="4" t="s">
        <v>21</v>
      </c>
      <c r="G131" s="4">
        <v>4931.6000000000004</v>
      </c>
      <c r="H131" s="4">
        <v>13.97</v>
      </c>
      <c r="I131" s="4">
        <v>13.97</v>
      </c>
    </row>
    <row r="132" spans="1:9" ht="60" x14ac:dyDescent="0.25">
      <c r="A132" s="4" t="s">
        <v>16</v>
      </c>
      <c r="B132" s="4" t="s">
        <v>59</v>
      </c>
      <c r="C132" s="4" t="s">
        <v>150</v>
      </c>
      <c r="D132" s="4" t="s">
        <v>121</v>
      </c>
      <c r="E132" s="5">
        <f>HYPERLINK("https://cao.dolgi.msk.ru/account/1030030176/", 1030030176)</f>
        <v>1030030176</v>
      </c>
      <c r="F132" s="4" t="s">
        <v>21</v>
      </c>
      <c r="G132" s="4">
        <v>34783.33</v>
      </c>
      <c r="H132" s="4">
        <v>4.67</v>
      </c>
      <c r="I132" s="4">
        <v>4.51</v>
      </c>
    </row>
    <row r="133" spans="1:9" ht="60" x14ac:dyDescent="0.25">
      <c r="A133" s="4" t="s">
        <v>16</v>
      </c>
      <c r="B133" s="4" t="s">
        <v>59</v>
      </c>
      <c r="C133" s="4" t="s">
        <v>150</v>
      </c>
      <c r="D133" s="4" t="s">
        <v>151</v>
      </c>
      <c r="E133" s="5">
        <f>HYPERLINK("https://cao.dolgi.msk.ru/account/1030030416/", 1030030416)</f>
        <v>1030030416</v>
      </c>
      <c r="F133" s="4" t="s">
        <v>21</v>
      </c>
      <c r="G133" s="4">
        <v>33537.129999999997</v>
      </c>
      <c r="H133" s="4">
        <v>4.7300000000000004</v>
      </c>
      <c r="I133" s="4">
        <v>4.62</v>
      </c>
    </row>
    <row r="134" spans="1:9" ht="60" x14ac:dyDescent="0.25">
      <c r="A134" s="4" t="s">
        <v>16</v>
      </c>
      <c r="B134" s="4" t="s">
        <v>59</v>
      </c>
      <c r="C134" s="4" t="s">
        <v>152</v>
      </c>
      <c r="D134" s="4" t="s">
        <v>153</v>
      </c>
      <c r="E134" s="5">
        <f>HYPERLINK("https://cao.dolgi.msk.ru/account/1030031371/", 1030031371)</f>
        <v>1030031371</v>
      </c>
      <c r="F134" s="4" t="s">
        <v>21</v>
      </c>
      <c r="G134" s="4">
        <v>202810.34</v>
      </c>
      <c r="H134" s="4">
        <v>73.55</v>
      </c>
      <c r="I134" s="4">
        <v>98.55</v>
      </c>
    </row>
    <row r="135" spans="1:9" ht="45" x14ac:dyDescent="0.25">
      <c r="A135" s="4" t="s">
        <v>16</v>
      </c>
      <c r="B135" s="4" t="s">
        <v>59</v>
      </c>
      <c r="C135" s="4" t="s">
        <v>154</v>
      </c>
      <c r="D135" s="4" t="s">
        <v>88</v>
      </c>
      <c r="E135" s="5">
        <f>HYPERLINK("https://cao.dolgi.msk.ru/account/1030031857/", 1030031857)</f>
        <v>1030031857</v>
      </c>
      <c r="F135" s="4" t="s">
        <v>21</v>
      </c>
      <c r="G135" s="4">
        <v>43914.97</v>
      </c>
      <c r="H135" s="4">
        <v>5.36</v>
      </c>
      <c r="I135" s="4">
        <v>5.3</v>
      </c>
    </row>
    <row r="136" spans="1:9" ht="45" x14ac:dyDescent="0.25">
      <c r="A136" s="4" t="s">
        <v>16</v>
      </c>
      <c r="B136" s="4" t="s">
        <v>59</v>
      </c>
      <c r="C136" s="4" t="s">
        <v>154</v>
      </c>
      <c r="D136" s="4" t="s">
        <v>155</v>
      </c>
      <c r="E136" s="5">
        <f>HYPERLINK("https://cao.dolgi.msk.ru/account/1030032008/", 1030032008)</f>
        <v>1030032008</v>
      </c>
      <c r="F136" s="4" t="s">
        <v>21</v>
      </c>
      <c r="G136" s="4">
        <v>41670.639999999999</v>
      </c>
      <c r="H136" s="4">
        <v>4.83</v>
      </c>
      <c r="I136" s="4">
        <v>4.7699999999999996</v>
      </c>
    </row>
    <row r="137" spans="1:9" ht="60" x14ac:dyDescent="0.25">
      <c r="A137" s="4" t="s">
        <v>16</v>
      </c>
      <c r="B137" s="4" t="s">
        <v>156</v>
      </c>
      <c r="C137" s="4" t="s">
        <v>157</v>
      </c>
      <c r="D137" s="4" t="s">
        <v>29</v>
      </c>
      <c r="E137" s="5">
        <f>HYPERLINK("https://cao.dolgi.msk.ru/account/1030233387/", 1030233387)</f>
        <v>1030233387</v>
      </c>
      <c r="F137" s="4" t="s">
        <v>21</v>
      </c>
      <c r="G137" s="4">
        <v>193166.34</v>
      </c>
      <c r="H137" s="4">
        <v>58.68</v>
      </c>
      <c r="I137" s="4">
        <v>56.2</v>
      </c>
    </row>
    <row r="138" spans="1:9" ht="60" x14ac:dyDescent="0.25">
      <c r="A138" s="4" t="s">
        <v>16</v>
      </c>
      <c r="B138" s="4" t="s">
        <v>156</v>
      </c>
      <c r="C138" s="4" t="s">
        <v>157</v>
      </c>
      <c r="D138" s="4" t="s">
        <v>86</v>
      </c>
      <c r="E138" s="5">
        <f>HYPERLINK("https://cao.dolgi.msk.ru/account/1030234099/", 1030234099)</f>
        <v>1030234099</v>
      </c>
      <c r="F138" s="4" t="s">
        <v>21</v>
      </c>
      <c r="G138" s="4">
        <v>36220.29</v>
      </c>
      <c r="H138" s="4">
        <v>9.64</v>
      </c>
      <c r="I138" s="4">
        <v>8.0399999999999991</v>
      </c>
    </row>
    <row r="139" spans="1:9" ht="60" x14ac:dyDescent="0.25">
      <c r="A139" s="4" t="s">
        <v>16</v>
      </c>
      <c r="B139" s="4" t="s">
        <v>156</v>
      </c>
      <c r="C139" s="4" t="s">
        <v>157</v>
      </c>
      <c r="D139" s="4" t="s">
        <v>158</v>
      </c>
      <c r="E139" s="5">
        <f>HYPERLINK("https://cao.dolgi.msk.ru/account/1030234777/", 1030234777)</f>
        <v>1030234777</v>
      </c>
      <c r="F139" s="4" t="s">
        <v>21</v>
      </c>
      <c r="G139" s="4">
        <v>62559.94</v>
      </c>
      <c r="H139" s="4">
        <v>7.48</v>
      </c>
      <c r="I139" s="4">
        <v>7.53</v>
      </c>
    </row>
    <row r="140" spans="1:9" ht="60" x14ac:dyDescent="0.25">
      <c r="A140" s="4" t="s">
        <v>16</v>
      </c>
      <c r="B140" s="4" t="s">
        <v>156</v>
      </c>
      <c r="C140" s="4" t="s">
        <v>157</v>
      </c>
      <c r="D140" s="4" t="s">
        <v>129</v>
      </c>
      <c r="E140" s="5">
        <f>HYPERLINK("https://cao.dolgi.msk.ru/account/1030234953/", 1030234953)</f>
        <v>1030234953</v>
      </c>
      <c r="F140" s="4" t="s">
        <v>21</v>
      </c>
      <c r="G140" s="4">
        <v>56143.5</v>
      </c>
      <c r="H140" s="4">
        <v>6.44</v>
      </c>
      <c r="I140" s="4">
        <v>5.89</v>
      </c>
    </row>
    <row r="141" spans="1:9" ht="60" x14ac:dyDescent="0.25">
      <c r="A141" s="4" t="s">
        <v>16</v>
      </c>
      <c r="B141" s="4" t="s">
        <v>156</v>
      </c>
      <c r="C141" s="4" t="s">
        <v>157</v>
      </c>
      <c r="D141" s="4" t="s">
        <v>159</v>
      </c>
      <c r="E141" s="5">
        <f>HYPERLINK("https://cao.dolgi.msk.ru/account/1030235737/", 1030235737)</f>
        <v>1030235737</v>
      </c>
      <c r="F141" s="4" t="s">
        <v>21</v>
      </c>
      <c r="G141" s="4">
        <v>40193.19</v>
      </c>
      <c r="H141" s="4">
        <v>3.94</v>
      </c>
      <c r="I141" s="4">
        <v>3.47</v>
      </c>
    </row>
    <row r="142" spans="1:9" ht="60" x14ac:dyDescent="0.25">
      <c r="A142" s="4" t="s">
        <v>16</v>
      </c>
      <c r="B142" s="4" t="s">
        <v>156</v>
      </c>
      <c r="C142" s="4" t="s">
        <v>160</v>
      </c>
      <c r="D142" s="4" t="s">
        <v>28</v>
      </c>
      <c r="E142" s="5">
        <f>HYPERLINK("https://cao.dolgi.msk.ru/account/1030255295/", 1030255295)</f>
        <v>1030255295</v>
      </c>
      <c r="F142" s="4" t="s">
        <v>21</v>
      </c>
      <c r="G142" s="4">
        <v>21622.720000000001</v>
      </c>
      <c r="H142" s="4">
        <v>3.02</v>
      </c>
      <c r="I142" s="4">
        <v>3.06</v>
      </c>
    </row>
    <row r="143" spans="1:9" ht="60" x14ac:dyDescent="0.25">
      <c r="A143" s="4" t="s">
        <v>16</v>
      </c>
      <c r="B143" s="4" t="s">
        <v>156</v>
      </c>
      <c r="C143" s="4" t="s">
        <v>160</v>
      </c>
      <c r="D143" s="4" t="s">
        <v>161</v>
      </c>
      <c r="E143" s="5">
        <f>HYPERLINK("https://cao.dolgi.msk.ru/account/1030255949/", 1030255949)</f>
        <v>1030255949</v>
      </c>
      <c r="F143" s="4" t="s">
        <v>21</v>
      </c>
      <c r="G143" s="4">
        <v>28138.53</v>
      </c>
      <c r="H143" s="4">
        <v>4.26</v>
      </c>
      <c r="I143" s="4">
        <v>5.37</v>
      </c>
    </row>
    <row r="144" spans="1:9" ht="60" x14ac:dyDescent="0.25">
      <c r="A144" s="4" t="s">
        <v>16</v>
      </c>
      <c r="B144" s="4" t="s">
        <v>156</v>
      </c>
      <c r="C144" s="4" t="s">
        <v>160</v>
      </c>
      <c r="D144" s="4" t="s">
        <v>162</v>
      </c>
      <c r="E144" s="5">
        <f>HYPERLINK("https://cao.dolgi.msk.ru/account/1030256001/", 1030256001)</f>
        <v>1030256001</v>
      </c>
      <c r="F144" s="4" t="s">
        <v>21</v>
      </c>
      <c r="G144" s="4">
        <v>446638.78</v>
      </c>
      <c r="H144" s="4">
        <v>72.44</v>
      </c>
      <c r="I144" s="4">
        <v>77.650000000000006</v>
      </c>
    </row>
    <row r="145" spans="1:9" ht="60" x14ac:dyDescent="0.25">
      <c r="A145" s="4" t="s">
        <v>16</v>
      </c>
      <c r="B145" s="4" t="s">
        <v>156</v>
      </c>
      <c r="C145" s="4" t="s">
        <v>160</v>
      </c>
      <c r="D145" s="4" t="s">
        <v>163</v>
      </c>
      <c r="E145" s="5">
        <f>HYPERLINK("https://cao.dolgi.msk.ru/account/1030256183/", 1030256183)</f>
        <v>1030256183</v>
      </c>
      <c r="F145" s="4" t="s">
        <v>21</v>
      </c>
      <c r="G145" s="4">
        <v>47569.64</v>
      </c>
      <c r="H145" s="4">
        <v>6.66</v>
      </c>
      <c r="I145" s="4">
        <v>6.63</v>
      </c>
    </row>
    <row r="146" spans="1:9" ht="60" x14ac:dyDescent="0.25">
      <c r="A146" s="4" t="s">
        <v>16</v>
      </c>
      <c r="B146" s="4" t="s">
        <v>156</v>
      </c>
      <c r="C146" s="4" t="s">
        <v>160</v>
      </c>
      <c r="D146" s="4" t="s">
        <v>44</v>
      </c>
      <c r="E146" s="5">
        <f>HYPERLINK("https://cao.dolgi.msk.ru/account/1030255404/", 1030255404)</f>
        <v>1030255404</v>
      </c>
      <c r="F146" s="4" t="s">
        <v>21</v>
      </c>
      <c r="G146" s="4">
        <v>65216.79</v>
      </c>
      <c r="H146" s="4">
        <v>14.36</v>
      </c>
      <c r="I146" s="4">
        <v>2.65</v>
      </c>
    </row>
    <row r="147" spans="1:9" ht="60" x14ac:dyDescent="0.25">
      <c r="A147" s="4" t="s">
        <v>16</v>
      </c>
      <c r="B147" s="4" t="s">
        <v>156</v>
      </c>
      <c r="C147" s="4" t="s">
        <v>160</v>
      </c>
      <c r="D147" s="4" t="s">
        <v>47</v>
      </c>
      <c r="E147" s="5">
        <f>HYPERLINK("https://cao.dolgi.msk.ru/account/1030255519/", 1030255519)</f>
        <v>1030255519</v>
      </c>
      <c r="F147" s="4" t="s">
        <v>21</v>
      </c>
      <c r="G147" s="4">
        <v>55025.48</v>
      </c>
      <c r="H147" s="4">
        <v>6.32</v>
      </c>
      <c r="I147" s="4">
        <v>6.03</v>
      </c>
    </row>
    <row r="148" spans="1:9" ht="60" x14ac:dyDescent="0.25">
      <c r="A148" s="4" t="s">
        <v>16</v>
      </c>
      <c r="B148" s="4" t="s">
        <v>156</v>
      </c>
      <c r="C148" s="4" t="s">
        <v>164</v>
      </c>
      <c r="D148" s="4" t="s">
        <v>141</v>
      </c>
      <c r="E148" s="5">
        <f>HYPERLINK("https://cao.dolgi.msk.ru/account/1030231082/", 1030231082)</f>
        <v>1030231082</v>
      </c>
      <c r="F148" s="4" t="s">
        <v>21</v>
      </c>
      <c r="G148" s="4">
        <v>56921.39</v>
      </c>
      <c r="H148" s="4">
        <v>7.41</v>
      </c>
      <c r="I148" s="4">
        <v>7.5</v>
      </c>
    </row>
    <row r="149" spans="1:9" ht="60" x14ac:dyDescent="0.25">
      <c r="A149" s="4" t="s">
        <v>16</v>
      </c>
      <c r="B149" s="4" t="s">
        <v>156</v>
      </c>
      <c r="C149" s="4" t="s">
        <v>164</v>
      </c>
      <c r="D149" s="4" t="s">
        <v>165</v>
      </c>
      <c r="E149" s="5">
        <f>HYPERLINK("https://cao.dolgi.msk.ru/account/1030231461/", 1030231461)</f>
        <v>1030231461</v>
      </c>
      <c r="F149" s="4" t="s">
        <v>21</v>
      </c>
      <c r="G149" s="4">
        <v>297193.87</v>
      </c>
      <c r="H149" s="4">
        <v>27.09</v>
      </c>
      <c r="I149" s="4">
        <v>33.340000000000003</v>
      </c>
    </row>
    <row r="150" spans="1:9" ht="60" x14ac:dyDescent="0.25">
      <c r="A150" s="4" t="s">
        <v>16</v>
      </c>
      <c r="B150" s="4" t="s">
        <v>156</v>
      </c>
      <c r="C150" s="4" t="s">
        <v>164</v>
      </c>
      <c r="D150" s="4" t="s">
        <v>166</v>
      </c>
      <c r="E150" s="5">
        <f>HYPERLINK("https://cao.dolgi.msk.ru/account/1030231576/", 1030231576)</f>
        <v>1030231576</v>
      </c>
      <c r="F150" s="4" t="s">
        <v>21</v>
      </c>
      <c r="G150" s="4">
        <v>50881.03</v>
      </c>
      <c r="H150" s="4">
        <v>4.8499999999999996</v>
      </c>
      <c r="I150" s="4">
        <v>4.88</v>
      </c>
    </row>
    <row r="151" spans="1:9" ht="60" x14ac:dyDescent="0.25">
      <c r="A151" s="4" t="s">
        <v>16</v>
      </c>
      <c r="B151" s="4" t="s">
        <v>156</v>
      </c>
      <c r="C151" s="4" t="s">
        <v>164</v>
      </c>
      <c r="D151" s="4" t="s">
        <v>167</v>
      </c>
      <c r="E151" s="5">
        <f>HYPERLINK("https://cao.dolgi.msk.ru/account/1030231875/", 1030231875)</f>
        <v>1030231875</v>
      </c>
      <c r="F151" s="4" t="s">
        <v>21</v>
      </c>
      <c r="G151" s="4">
        <v>138043.26999999999</v>
      </c>
      <c r="H151" s="4">
        <v>10.29</v>
      </c>
      <c r="I151" s="4">
        <v>9.7799999999999994</v>
      </c>
    </row>
    <row r="152" spans="1:9" ht="60" x14ac:dyDescent="0.25">
      <c r="A152" s="4" t="s">
        <v>16</v>
      </c>
      <c r="B152" s="4" t="s">
        <v>156</v>
      </c>
      <c r="C152" s="4" t="s">
        <v>164</v>
      </c>
      <c r="D152" s="4" t="s">
        <v>19</v>
      </c>
      <c r="E152" s="5">
        <f>HYPERLINK("https://cao.dolgi.msk.ru/account/1030229628/", 1030229628)</f>
        <v>1030229628</v>
      </c>
      <c r="F152" s="4" t="s">
        <v>21</v>
      </c>
      <c r="G152" s="4">
        <v>59213.51</v>
      </c>
      <c r="H152" s="4">
        <v>4.75</v>
      </c>
      <c r="I152" s="4">
        <v>4.78</v>
      </c>
    </row>
    <row r="153" spans="1:9" ht="60" x14ac:dyDescent="0.25">
      <c r="A153" s="4" t="s">
        <v>16</v>
      </c>
      <c r="B153" s="4" t="s">
        <v>156</v>
      </c>
      <c r="C153" s="4" t="s">
        <v>164</v>
      </c>
      <c r="D153" s="4" t="s">
        <v>168</v>
      </c>
      <c r="E153" s="5">
        <f>HYPERLINK("https://cao.dolgi.msk.ru/account/1030229679/", 1030229679)</f>
        <v>1030229679</v>
      </c>
      <c r="F153" s="4" t="s">
        <v>21</v>
      </c>
      <c r="G153" s="4">
        <v>169921</v>
      </c>
      <c r="H153" s="4">
        <v>13.28</v>
      </c>
      <c r="I153" s="4">
        <v>13.57</v>
      </c>
    </row>
    <row r="154" spans="1:9" ht="60" x14ac:dyDescent="0.25">
      <c r="A154" s="4" t="s">
        <v>16</v>
      </c>
      <c r="B154" s="4" t="s">
        <v>156</v>
      </c>
      <c r="C154" s="4" t="s">
        <v>164</v>
      </c>
      <c r="D154" s="4" t="s">
        <v>169</v>
      </c>
      <c r="E154" s="5">
        <f>HYPERLINK("https://cao.dolgi.msk.ru/account/1030230258/", 1030230258)</f>
        <v>1030230258</v>
      </c>
      <c r="F154" s="4" t="s">
        <v>21</v>
      </c>
      <c r="G154" s="4">
        <v>35315.39</v>
      </c>
      <c r="H154" s="4">
        <v>4.3</v>
      </c>
      <c r="I154" s="4">
        <v>3.69</v>
      </c>
    </row>
    <row r="155" spans="1:9" ht="60" x14ac:dyDescent="0.25">
      <c r="A155" s="4" t="s">
        <v>16</v>
      </c>
      <c r="B155" s="4" t="s">
        <v>156</v>
      </c>
      <c r="C155" s="4" t="s">
        <v>164</v>
      </c>
      <c r="D155" s="4" t="s">
        <v>170</v>
      </c>
      <c r="E155" s="5">
        <f>HYPERLINK("https://cao.dolgi.msk.ru/account/1030230303/", 1030230303)</f>
        <v>1030230303</v>
      </c>
      <c r="F155" s="4" t="s">
        <v>21</v>
      </c>
      <c r="G155" s="4">
        <v>58757.13</v>
      </c>
      <c r="H155" s="4">
        <v>4.83</v>
      </c>
      <c r="I155" s="4">
        <v>4.76</v>
      </c>
    </row>
    <row r="156" spans="1:9" ht="60" x14ac:dyDescent="0.25">
      <c r="A156" s="4" t="s">
        <v>16</v>
      </c>
      <c r="B156" s="4" t="s">
        <v>156</v>
      </c>
      <c r="C156" s="4" t="s">
        <v>164</v>
      </c>
      <c r="D156" s="4" t="s">
        <v>171</v>
      </c>
      <c r="E156" s="5">
        <f>HYPERLINK("https://cao.dolgi.msk.ru/account/1030230688/", 1030230688)</f>
        <v>1030230688</v>
      </c>
      <c r="F156" s="4" t="s">
        <v>21</v>
      </c>
      <c r="G156" s="4">
        <v>24140.799999999999</v>
      </c>
      <c r="H156" s="4">
        <v>3.09</v>
      </c>
      <c r="I156" s="4">
        <v>3.17</v>
      </c>
    </row>
    <row r="157" spans="1:9" ht="60" x14ac:dyDescent="0.25">
      <c r="A157" s="4" t="s">
        <v>16</v>
      </c>
      <c r="B157" s="4" t="s">
        <v>156</v>
      </c>
      <c r="C157" s="4" t="s">
        <v>172</v>
      </c>
      <c r="D157" s="4" t="s">
        <v>23</v>
      </c>
      <c r="E157" s="5">
        <f>HYPERLINK("https://cao.dolgi.msk.ru/account/1030250988/", 1030250988)</f>
        <v>1030250988</v>
      </c>
      <c r="F157" s="4" t="s">
        <v>21</v>
      </c>
      <c r="G157" s="4">
        <v>30354.57</v>
      </c>
      <c r="H157" s="4">
        <v>5.39</v>
      </c>
      <c r="I157" s="4"/>
    </row>
    <row r="158" spans="1:9" ht="60" x14ac:dyDescent="0.25">
      <c r="A158" s="4" t="s">
        <v>16</v>
      </c>
      <c r="B158" s="4" t="s">
        <v>156</v>
      </c>
      <c r="C158" s="4" t="s">
        <v>172</v>
      </c>
      <c r="D158" s="4" t="s">
        <v>66</v>
      </c>
      <c r="E158" s="5">
        <f>HYPERLINK("https://cao.dolgi.msk.ru/account/1030251016/", 1030251016)</f>
        <v>1030251016</v>
      </c>
      <c r="F158" s="4" t="s">
        <v>21</v>
      </c>
      <c r="G158" s="4">
        <v>29839.759999999998</v>
      </c>
      <c r="H158" s="4">
        <v>3.81</v>
      </c>
      <c r="I158" s="4">
        <v>3.81</v>
      </c>
    </row>
    <row r="159" spans="1:9" ht="60" x14ac:dyDescent="0.25">
      <c r="A159" s="4" t="s">
        <v>16</v>
      </c>
      <c r="B159" s="4" t="s">
        <v>156</v>
      </c>
      <c r="C159" s="4" t="s">
        <v>172</v>
      </c>
      <c r="D159" s="4" t="s">
        <v>127</v>
      </c>
      <c r="E159" s="5">
        <f>HYPERLINK("https://cao.dolgi.msk.ru/account/1030251155/", 1030251155)</f>
        <v>1030251155</v>
      </c>
      <c r="F159" s="4" t="s">
        <v>21</v>
      </c>
      <c r="G159" s="4">
        <v>29479.119999999999</v>
      </c>
      <c r="H159" s="4">
        <v>5.57</v>
      </c>
      <c r="I159" s="4"/>
    </row>
    <row r="160" spans="1:9" ht="60" x14ac:dyDescent="0.25">
      <c r="A160" s="4" t="s">
        <v>16</v>
      </c>
      <c r="B160" s="4" t="s">
        <v>156</v>
      </c>
      <c r="C160" s="4" t="s">
        <v>172</v>
      </c>
      <c r="D160" s="4" t="s">
        <v>173</v>
      </c>
      <c r="E160" s="5">
        <f>HYPERLINK("https://cao.dolgi.msk.ru/account/1030251438/", 1030251438)</f>
        <v>1030251438</v>
      </c>
      <c r="F160" s="4" t="s">
        <v>21</v>
      </c>
      <c r="G160" s="4">
        <v>110228.9</v>
      </c>
      <c r="H160" s="4">
        <v>11.6</v>
      </c>
      <c r="I160" s="4">
        <v>11.07</v>
      </c>
    </row>
    <row r="161" spans="1:9" ht="60" x14ac:dyDescent="0.25">
      <c r="A161" s="4" t="s">
        <v>16</v>
      </c>
      <c r="B161" s="4" t="s">
        <v>156</v>
      </c>
      <c r="C161" s="4" t="s">
        <v>174</v>
      </c>
      <c r="D161" s="4" t="s">
        <v>153</v>
      </c>
      <c r="E161" s="5">
        <f>HYPERLINK("https://cao.dolgi.msk.ru/account/1030243614/", 1030243614)</f>
        <v>1030243614</v>
      </c>
      <c r="F161" s="4" t="s">
        <v>21</v>
      </c>
      <c r="G161" s="4">
        <v>262508.75</v>
      </c>
      <c r="H161" s="4">
        <v>36.35</v>
      </c>
      <c r="I161" s="4">
        <v>34.799999999999997</v>
      </c>
    </row>
    <row r="162" spans="1:9" ht="60" x14ac:dyDescent="0.25">
      <c r="A162" s="4" t="s">
        <v>16</v>
      </c>
      <c r="B162" s="4" t="s">
        <v>156</v>
      </c>
      <c r="C162" s="4" t="s">
        <v>174</v>
      </c>
      <c r="D162" s="4" t="s">
        <v>118</v>
      </c>
      <c r="E162" s="5">
        <f>HYPERLINK("https://cao.dolgi.msk.ru/account/1030243622/", 1030243622)</f>
        <v>1030243622</v>
      </c>
      <c r="F162" s="4" t="s">
        <v>21</v>
      </c>
      <c r="G162" s="4">
        <v>580553.34</v>
      </c>
      <c r="H162" s="4">
        <v>39.39</v>
      </c>
      <c r="I162" s="4">
        <v>37.81</v>
      </c>
    </row>
    <row r="163" spans="1:9" ht="60" x14ac:dyDescent="0.25">
      <c r="A163" s="4" t="s">
        <v>16</v>
      </c>
      <c r="B163" s="4" t="s">
        <v>156</v>
      </c>
      <c r="C163" s="4" t="s">
        <v>174</v>
      </c>
      <c r="D163" s="4" t="s">
        <v>141</v>
      </c>
      <c r="E163" s="5">
        <f>HYPERLINK("https://cao.dolgi.msk.ru/account/1030243526/", 1030243526)</f>
        <v>1030243526</v>
      </c>
      <c r="F163" s="4" t="s">
        <v>21</v>
      </c>
      <c r="G163" s="4">
        <v>28593.39</v>
      </c>
      <c r="H163" s="4">
        <v>3.85</v>
      </c>
      <c r="I163" s="4">
        <v>3.86</v>
      </c>
    </row>
    <row r="164" spans="1:9" ht="60" x14ac:dyDescent="0.25">
      <c r="A164" s="4" t="s">
        <v>16</v>
      </c>
      <c r="B164" s="4" t="s">
        <v>156</v>
      </c>
      <c r="C164" s="4" t="s">
        <v>174</v>
      </c>
      <c r="D164" s="4" t="s">
        <v>84</v>
      </c>
      <c r="E164" s="5">
        <f>HYPERLINK("https://cao.dolgi.msk.ru/account/1030243083/", 1030243083)</f>
        <v>1030243083</v>
      </c>
      <c r="F164" s="4" t="s">
        <v>21</v>
      </c>
      <c r="G164" s="4">
        <v>44321.33</v>
      </c>
      <c r="H164" s="4">
        <v>6.48</v>
      </c>
      <c r="I164" s="4">
        <v>6.04</v>
      </c>
    </row>
    <row r="165" spans="1:9" ht="60" x14ac:dyDescent="0.25">
      <c r="A165" s="4" t="s">
        <v>16</v>
      </c>
      <c r="B165" s="4" t="s">
        <v>156</v>
      </c>
      <c r="C165" s="4" t="s">
        <v>174</v>
      </c>
      <c r="D165" s="4" t="s">
        <v>175</v>
      </c>
      <c r="E165" s="5">
        <f>HYPERLINK("https://cao.dolgi.msk.ru/account/1030241643/", 1030241643)</f>
        <v>1030241643</v>
      </c>
      <c r="F165" s="4" t="s">
        <v>21</v>
      </c>
      <c r="G165" s="4">
        <v>106892.87</v>
      </c>
      <c r="H165" s="4">
        <v>9.42</v>
      </c>
      <c r="I165" s="4">
        <v>9.01</v>
      </c>
    </row>
    <row r="166" spans="1:9" ht="60" x14ac:dyDescent="0.25">
      <c r="A166" s="4" t="s">
        <v>16</v>
      </c>
      <c r="B166" s="4" t="s">
        <v>156</v>
      </c>
      <c r="C166" s="4" t="s">
        <v>174</v>
      </c>
      <c r="D166" s="4" t="s">
        <v>167</v>
      </c>
      <c r="E166" s="5">
        <f>HYPERLINK("https://cao.dolgi.msk.ru/account/1030243198/", 1030243198)</f>
        <v>1030243198</v>
      </c>
      <c r="F166" s="4" t="s">
        <v>21</v>
      </c>
      <c r="G166" s="4">
        <v>117901.58</v>
      </c>
      <c r="H166" s="4">
        <v>11.75</v>
      </c>
      <c r="I166" s="4">
        <v>11.57</v>
      </c>
    </row>
    <row r="167" spans="1:9" ht="60" x14ac:dyDescent="0.25">
      <c r="A167" s="4" t="s">
        <v>16</v>
      </c>
      <c r="B167" s="4" t="s">
        <v>156</v>
      </c>
      <c r="C167" s="4" t="s">
        <v>174</v>
      </c>
      <c r="D167" s="4" t="s">
        <v>123</v>
      </c>
      <c r="E167" s="5">
        <f>HYPERLINK("https://cao.dolgi.msk.ru/account/1030241731/", 1030241731)</f>
        <v>1030241731</v>
      </c>
      <c r="F167" s="4" t="s">
        <v>21</v>
      </c>
      <c r="G167" s="4">
        <v>37028.04</v>
      </c>
      <c r="H167" s="4">
        <v>3.18</v>
      </c>
      <c r="I167" s="4">
        <v>3.12</v>
      </c>
    </row>
    <row r="168" spans="1:9" ht="60" x14ac:dyDescent="0.25">
      <c r="A168" s="4" t="s">
        <v>16</v>
      </c>
      <c r="B168" s="4" t="s">
        <v>156</v>
      </c>
      <c r="C168" s="4" t="s">
        <v>174</v>
      </c>
      <c r="D168" s="4" t="s">
        <v>54</v>
      </c>
      <c r="E168" s="5">
        <f>HYPERLINK("https://cao.dolgi.msk.ru/account/1030242355/", 1030242355)</f>
        <v>1030242355</v>
      </c>
      <c r="F168" s="4" t="s">
        <v>21</v>
      </c>
      <c r="G168" s="4">
        <v>35979.46</v>
      </c>
      <c r="H168" s="4">
        <v>4.95</v>
      </c>
      <c r="I168" s="4">
        <v>5.01</v>
      </c>
    </row>
    <row r="169" spans="1:9" ht="60" x14ac:dyDescent="0.25">
      <c r="A169" s="4" t="s">
        <v>16</v>
      </c>
      <c r="B169" s="4" t="s">
        <v>156</v>
      </c>
      <c r="C169" s="4" t="s">
        <v>174</v>
      </c>
      <c r="D169" s="4" t="s">
        <v>176</v>
      </c>
      <c r="E169" s="5">
        <f>HYPERLINK("https://cao.dolgi.msk.ru/account/1030211882/", 1030211882)</f>
        <v>1030211882</v>
      </c>
      <c r="F169" s="4" t="s">
        <v>21</v>
      </c>
      <c r="G169" s="4">
        <v>24387.17</v>
      </c>
      <c r="H169" s="4">
        <v>3.91</v>
      </c>
      <c r="I169" s="4">
        <v>4.0199999999999996</v>
      </c>
    </row>
    <row r="170" spans="1:9" ht="60" x14ac:dyDescent="0.25">
      <c r="A170" s="4" t="s">
        <v>16</v>
      </c>
      <c r="B170" s="4" t="s">
        <v>156</v>
      </c>
      <c r="C170" s="4" t="s">
        <v>174</v>
      </c>
      <c r="D170" s="4" t="s">
        <v>177</v>
      </c>
      <c r="E170" s="5">
        <f>HYPERLINK("https://cao.dolgi.msk.ru/account/1030336386/", 1030336386)</f>
        <v>1030336386</v>
      </c>
      <c r="F170" s="4" t="s">
        <v>21</v>
      </c>
      <c r="G170" s="4">
        <v>55517.73</v>
      </c>
      <c r="H170" s="4">
        <v>17.12</v>
      </c>
      <c r="I170" s="4">
        <v>17.29</v>
      </c>
    </row>
    <row r="171" spans="1:9" ht="60" x14ac:dyDescent="0.25">
      <c r="A171" s="4" t="s">
        <v>16</v>
      </c>
      <c r="B171" s="4" t="s">
        <v>156</v>
      </c>
      <c r="C171" s="4" t="s">
        <v>174</v>
      </c>
      <c r="D171" s="4" t="s">
        <v>177</v>
      </c>
      <c r="E171" s="5">
        <f>HYPERLINK("https://cao.dolgi.msk.ru/account/1030360626/", 1030360626)</f>
        <v>1030360626</v>
      </c>
      <c r="F171" s="4" t="s">
        <v>21</v>
      </c>
      <c r="G171" s="4">
        <v>26712.29</v>
      </c>
      <c r="H171" s="4">
        <v>11.77</v>
      </c>
      <c r="I171" s="4">
        <v>11.45</v>
      </c>
    </row>
    <row r="172" spans="1:9" ht="60" x14ac:dyDescent="0.25">
      <c r="A172" s="4" t="s">
        <v>16</v>
      </c>
      <c r="B172" s="4" t="s">
        <v>156</v>
      </c>
      <c r="C172" s="4" t="s">
        <v>174</v>
      </c>
      <c r="D172" s="4" t="s">
        <v>178</v>
      </c>
      <c r="E172" s="5">
        <f>HYPERLINK("https://cao.dolgi.msk.ru/account/1030210038/", 1030210038)</f>
        <v>1030210038</v>
      </c>
      <c r="F172" s="4" t="s">
        <v>21</v>
      </c>
      <c r="G172" s="4">
        <v>27489.83</v>
      </c>
      <c r="H172" s="4">
        <v>3.79</v>
      </c>
      <c r="I172" s="4">
        <v>3.79</v>
      </c>
    </row>
    <row r="173" spans="1:9" ht="60" x14ac:dyDescent="0.25">
      <c r="A173" s="4" t="s">
        <v>16</v>
      </c>
      <c r="B173" s="4" t="s">
        <v>156</v>
      </c>
      <c r="C173" s="4" t="s">
        <v>174</v>
      </c>
      <c r="D173" s="4" t="s">
        <v>179</v>
      </c>
      <c r="E173" s="5">
        <f>HYPERLINK("https://cao.dolgi.msk.ru/account/1030210222/", 1030210222)</f>
        <v>1030210222</v>
      </c>
      <c r="F173" s="4" t="s">
        <v>21</v>
      </c>
      <c r="G173" s="4">
        <v>57793.33</v>
      </c>
      <c r="H173" s="4">
        <v>6.04</v>
      </c>
      <c r="I173" s="4">
        <v>4.38</v>
      </c>
    </row>
    <row r="174" spans="1:9" ht="60" x14ac:dyDescent="0.25">
      <c r="A174" s="4" t="s">
        <v>16</v>
      </c>
      <c r="B174" s="4" t="s">
        <v>156</v>
      </c>
      <c r="C174" s="4" t="s">
        <v>174</v>
      </c>
      <c r="D174" s="4" t="s">
        <v>180</v>
      </c>
      <c r="E174" s="5">
        <f>HYPERLINK("https://cao.dolgi.msk.ru/account/1030210409/", 1030210409)</f>
        <v>1030210409</v>
      </c>
      <c r="F174" s="4" t="s">
        <v>21</v>
      </c>
      <c r="G174" s="4">
        <v>27348.22</v>
      </c>
      <c r="H174" s="4">
        <v>8.34</v>
      </c>
      <c r="I174" s="4">
        <v>8.0500000000000007</v>
      </c>
    </row>
    <row r="175" spans="1:9" ht="60" x14ac:dyDescent="0.25">
      <c r="A175" s="4" t="s">
        <v>16</v>
      </c>
      <c r="B175" s="4" t="s">
        <v>156</v>
      </c>
      <c r="C175" s="4" t="s">
        <v>174</v>
      </c>
      <c r="D175" s="4" t="s">
        <v>181</v>
      </c>
      <c r="E175" s="5">
        <f>HYPERLINK("https://cao.dolgi.msk.ru/account/1030210521/", 1030210521)</f>
        <v>1030210521</v>
      </c>
      <c r="F175" s="4" t="s">
        <v>21</v>
      </c>
      <c r="G175" s="4">
        <v>26165.13</v>
      </c>
      <c r="H175" s="4">
        <v>3.41</v>
      </c>
      <c r="I175" s="4">
        <v>3.27</v>
      </c>
    </row>
    <row r="176" spans="1:9" ht="60" x14ac:dyDescent="0.25">
      <c r="A176" s="4" t="s">
        <v>16</v>
      </c>
      <c r="B176" s="4" t="s">
        <v>17</v>
      </c>
      <c r="C176" s="4" t="s">
        <v>182</v>
      </c>
      <c r="D176" s="4" t="s">
        <v>183</v>
      </c>
      <c r="E176" s="5">
        <f>HYPERLINK("https://cao.dolgi.msk.ru/account/1030331825/", 1030331825)</f>
        <v>1030331825</v>
      </c>
      <c r="F176" s="4" t="s">
        <v>21</v>
      </c>
      <c r="G176" s="4">
        <v>124404.47</v>
      </c>
      <c r="H176" s="4">
        <v>15.26</v>
      </c>
      <c r="I176" s="4">
        <v>13.87</v>
      </c>
    </row>
    <row r="177" spans="1:9" ht="60" x14ac:dyDescent="0.25">
      <c r="A177" s="4" t="s">
        <v>16</v>
      </c>
      <c r="B177" s="4" t="s">
        <v>17</v>
      </c>
      <c r="C177" s="4" t="s">
        <v>182</v>
      </c>
      <c r="D177" s="4" t="s">
        <v>158</v>
      </c>
      <c r="E177" s="5">
        <f>HYPERLINK("https://cao.dolgi.msk.ru/account/1030331913/", 1030331913)</f>
        <v>1030331913</v>
      </c>
      <c r="F177" s="4" t="s">
        <v>21</v>
      </c>
      <c r="G177" s="4">
        <v>27875.42</v>
      </c>
      <c r="H177" s="4">
        <v>3.17</v>
      </c>
      <c r="I177" s="4">
        <v>3.04</v>
      </c>
    </row>
    <row r="178" spans="1:9" ht="60" x14ac:dyDescent="0.25">
      <c r="A178" s="4" t="s">
        <v>16</v>
      </c>
      <c r="B178" s="4" t="s">
        <v>17</v>
      </c>
      <c r="C178" s="4" t="s">
        <v>182</v>
      </c>
      <c r="D178" s="4" t="s">
        <v>184</v>
      </c>
      <c r="E178" s="5">
        <f>HYPERLINK("https://cao.dolgi.msk.ru/account/1030332043/", 1030332043)</f>
        <v>1030332043</v>
      </c>
      <c r="F178" s="4" t="s">
        <v>21</v>
      </c>
      <c r="G178" s="4">
        <v>26579.23</v>
      </c>
      <c r="H178" s="4">
        <v>3.81</v>
      </c>
      <c r="I178" s="4">
        <v>3.73</v>
      </c>
    </row>
    <row r="179" spans="1:9" ht="60" x14ac:dyDescent="0.25">
      <c r="A179" s="4" t="s">
        <v>16</v>
      </c>
      <c r="B179" s="4" t="s">
        <v>17</v>
      </c>
      <c r="C179" s="4" t="s">
        <v>182</v>
      </c>
      <c r="D179" s="4" t="s">
        <v>185</v>
      </c>
      <c r="E179" s="5">
        <f>HYPERLINK("https://cao.dolgi.msk.ru/account/1030332713/", 1030332713)</f>
        <v>1030332713</v>
      </c>
      <c r="F179" s="4" t="s">
        <v>21</v>
      </c>
      <c r="G179" s="4">
        <v>18669.02</v>
      </c>
      <c r="H179" s="4">
        <v>3</v>
      </c>
      <c r="I179" s="4">
        <v>3.02</v>
      </c>
    </row>
    <row r="180" spans="1:9" ht="60" x14ac:dyDescent="0.25">
      <c r="A180" s="4" t="s">
        <v>16</v>
      </c>
      <c r="B180" s="4" t="s">
        <v>17</v>
      </c>
      <c r="C180" s="4" t="s">
        <v>182</v>
      </c>
      <c r="D180" s="4" t="s">
        <v>186</v>
      </c>
      <c r="E180" s="5">
        <f>HYPERLINK("https://cao.dolgi.msk.ru/account/1030332828/", 1030332828)</f>
        <v>1030332828</v>
      </c>
      <c r="F180" s="4" t="s">
        <v>21</v>
      </c>
      <c r="G180" s="4">
        <v>82549.240000000005</v>
      </c>
      <c r="H180" s="4">
        <v>11.16</v>
      </c>
      <c r="I180" s="4">
        <v>12.05</v>
      </c>
    </row>
    <row r="181" spans="1:9" ht="60" x14ac:dyDescent="0.25">
      <c r="A181" s="4" t="s">
        <v>16</v>
      </c>
      <c r="B181" s="4" t="s">
        <v>17</v>
      </c>
      <c r="C181" s="4" t="s">
        <v>182</v>
      </c>
      <c r="D181" s="4" t="s">
        <v>187</v>
      </c>
      <c r="E181" s="5">
        <f>HYPERLINK("https://cao.dolgi.msk.ru/account/1030332844/", 1030332844)</f>
        <v>1030332844</v>
      </c>
      <c r="F181" s="4" t="s">
        <v>21</v>
      </c>
      <c r="G181" s="4">
        <v>193881.56</v>
      </c>
      <c r="H181" s="4">
        <v>22.48</v>
      </c>
      <c r="I181" s="4">
        <v>23.34</v>
      </c>
    </row>
    <row r="182" spans="1:9" ht="60" x14ac:dyDescent="0.25">
      <c r="A182" s="4" t="s">
        <v>16</v>
      </c>
      <c r="B182" s="4" t="s">
        <v>17</v>
      </c>
      <c r="C182" s="4" t="s">
        <v>188</v>
      </c>
      <c r="D182" s="4" t="s">
        <v>51</v>
      </c>
      <c r="E182" s="5">
        <f>HYPERLINK("https://cao.dolgi.msk.ru/account/1030306531/", 1030306531)</f>
        <v>1030306531</v>
      </c>
      <c r="F182" s="4" t="s">
        <v>21</v>
      </c>
      <c r="G182" s="4">
        <v>40155.5</v>
      </c>
      <c r="H182" s="4">
        <v>7.18</v>
      </c>
      <c r="I182" s="4">
        <v>6.93</v>
      </c>
    </row>
    <row r="183" spans="1:9" ht="60" x14ac:dyDescent="0.25">
      <c r="A183" s="4" t="s">
        <v>16</v>
      </c>
      <c r="B183" s="4" t="s">
        <v>17</v>
      </c>
      <c r="C183" s="4" t="s">
        <v>188</v>
      </c>
      <c r="D183" s="4" t="s">
        <v>102</v>
      </c>
      <c r="E183" s="5">
        <f>HYPERLINK("https://cao.dolgi.msk.ru/account/1030306785/", 1030306785)</f>
        <v>1030306785</v>
      </c>
      <c r="F183" s="4" t="s">
        <v>21</v>
      </c>
      <c r="G183" s="4">
        <v>75153.070000000007</v>
      </c>
      <c r="H183" s="4">
        <v>12.55</v>
      </c>
      <c r="I183" s="4">
        <v>10.45</v>
      </c>
    </row>
    <row r="184" spans="1:9" ht="60" x14ac:dyDescent="0.25">
      <c r="A184" s="4" t="s">
        <v>16</v>
      </c>
      <c r="B184" s="4" t="s">
        <v>17</v>
      </c>
      <c r="C184" s="4" t="s">
        <v>189</v>
      </c>
      <c r="D184" s="4" t="s">
        <v>58</v>
      </c>
      <c r="E184" s="5">
        <f>HYPERLINK("https://cao.dolgi.msk.ru/account/1030329661/", 1030329661)</f>
        <v>1030329661</v>
      </c>
      <c r="F184" s="4" t="s">
        <v>21</v>
      </c>
      <c r="G184" s="4">
        <v>16795.53</v>
      </c>
      <c r="H184" s="4">
        <v>3.08</v>
      </c>
      <c r="I184" s="4">
        <v>3.13</v>
      </c>
    </row>
    <row r="185" spans="1:9" ht="60" x14ac:dyDescent="0.25">
      <c r="A185" s="4" t="s">
        <v>16</v>
      </c>
      <c r="B185" s="4" t="s">
        <v>17</v>
      </c>
      <c r="C185" s="4" t="s">
        <v>189</v>
      </c>
      <c r="D185" s="4" t="s">
        <v>123</v>
      </c>
      <c r="E185" s="5">
        <f>HYPERLINK("https://cao.dolgi.msk.ru/account/1030330953/", 1030330953)</f>
        <v>1030330953</v>
      </c>
      <c r="F185" s="4" t="s">
        <v>21</v>
      </c>
      <c r="G185" s="4">
        <v>45555.92</v>
      </c>
      <c r="H185" s="4">
        <v>3.55</v>
      </c>
      <c r="I185" s="4">
        <v>1.98</v>
      </c>
    </row>
    <row r="186" spans="1:9" ht="75" x14ac:dyDescent="0.25">
      <c r="A186" s="4" t="s">
        <v>16</v>
      </c>
      <c r="B186" s="4" t="s">
        <v>17</v>
      </c>
      <c r="C186" s="4" t="s">
        <v>190</v>
      </c>
      <c r="D186" s="4" t="s">
        <v>72</v>
      </c>
      <c r="E186" s="5">
        <f>HYPERLINK("https://cao.dolgi.msk.ru/account/1030312923/", 1030312923)</f>
        <v>1030312923</v>
      </c>
      <c r="F186" s="4" t="s">
        <v>21</v>
      </c>
      <c r="G186" s="4">
        <v>151715.67000000001</v>
      </c>
      <c r="H186" s="4">
        <v>16.61</v>
      </c>
      <c r="I186" s="4">
        <v>16.54</v>
      </c>
    </row>
    <row r="187" spans="1:9" ht="75" x14ac:dyDescent="0.25">
      <c r="A187" s="4" t="s">
        <v>16</v>
      </c>
      <c r="B187" s="4" t="s">
        <v>17</v>
      </c>
      <c r="C187" s="4" t="s">
        <v>190</v>
      </c>
      <c r="D187" s="4" t="s">
        <v>75</v>
      </c>
      <c r="E187" s="5">
        <f>HYPERLINK("https://cao.dolgi.msk.ru/account/1039108937/", 1039108937)</f>
        <v>1039108937</v>
      </c>
      <c r="F187" s="4" t="s">
        <v>21</v>
      </c>
      <c r="G187" s="4">
        <v>130897.4</v>
      </c>
      <c r="H187" s="4">
        <v>46.17</v>
      </c>
      <c r="I187" s="4">
        <v>34.619999999999997</v>
      </c>
    </row>
    <row r="188" spans="1:9" ht="75" x14ac:dyDescent="0.25">
      <c r="A188" s="4" t="s">
        <v>16</v>
      </c>
      <c r="B188" s="4" t="s">
        <v>17</v>
      </c>
      <c r="C188" s="4" t="s">
        <v>190</v>
      </c>
      <c r="D188" s="4" t="s">
        <v>191</v>
      </c>
      <c r="E188" s="5">
        <f>HYPERLINK("https://cao.dolgi.msk.ru/account/1030313125/", 1030313125)</f>
        <v>1030313125</v>
      </c>
      <c r="F188" s="4" t="s">
        <v>21</v>
      </c>
      <c r="G188" s="4">
        <v>55929.68</v>
      </c>
      <c r="H188" s="4">
        <v>5.44</v>
      </c>
      <c r="I188" s="4">
        <v>5.38</v>
      </c>
    </row>
    <row r="189" spans="1:9" ht="75" x14ac:dyDescent="0.25">
      <c r="A189" s="4" t="s">
        <v>16</v>
      </c>
      <c r="B189" s="4" t="s">
        <v>17</v>
      </c>
      <c r="C189" s="4" t="s">
        <v>190</v>
      </c>
      <c r="D189" s="4" t="s">
        <v>97</v>
      </c>
      <c r="E189" s="5">
        <f>HYPERLINK("https://cao.dolgi.msk.ru/account/1030313205/", 1030313205)</f>
        <v>1030313205</v>
      </c>
      <c r="F189" s="4" t="s">
        <v>21</v>
      </c>
      <c r="G189" s="4">
        <v>84523.19</v>
      </c>
      <c r="H189" s="4">
        <v>17.77</v>
      </c>
      <c r="I189" s="4">
        <v>17.48</v>
      </c>
    </row>
    <row r="190" spans="1:9" ht="75" x14ac:dyDescent="0.25">
      <c r="A190" s="4" t="s">
        <v>16</v>
      </c>
      <c r="B190" s="4" t="s">
        <v>17</v>
      </c>
      <c r="C190" s="4" t="s">
        <v>190</v>
      </c>
      <c r="D190" s="4" t="s">
        <v>173</v>
      </c>
      <c r="E190" s="5">
        <f>HYPERLINK("https://cao.dolgi.msk.ru/account/1030313301/", 1030313301)</f>
        <v>1030313301</v>
      </c>
      <c r="F190" s="4" t="s">
        <v>21</v>
      </c>
      <c r="G190" s="4">
        <v>206382.06</v>
      </c>
      <c r="H190" s="4">
        <v>18.03</v>
      </c>
      <c r="I190" s="4">
        <v>13.6</v>
      </c>
    </row>
    <row r="191" spans="1:9" ht="75" x14ac:dyDescent="0.25">
      <c r="A191" s="4" t="s">
        <v>16</v>
      </c>
      <c r="B191" s="4" t="s">
        <v>17</v>
      </c>
      <c r="C191" s="4" t="s">
        <v>190</v>
      </c>
      <c r="D191" s="4" t="s">
        <v>192</v>
      </c>
      <c r="E191" s="5">
        <f>HYPERLINK("https://cao.dolgi.msk.ru/account/1030313336/", 1030313336)</f>
        <v>1030313336</v>
      </c>
      <c r="F191" s="4" t="s">
        <v>21</v>
      </c>
      <c r="G191" s="4">
        <v>341100.19</v>
      </c>
      <c r="H191" s="4">
        <v>36.119999999999997</v>
      </c>
      <c r="I191" s="4">
        <v>32.1</v>
      </c>
    </row>
    <row r="192" spans="1:9" ht="75" x14ac:dyDescent="0.25">
      <c r="A192" s="4" t="s">
        <v>16</v>
      </c>
      <c r="B192" s="4" t="s">
        <v>17</v>
      </c>
      <c r="C192" s="4" t="s">
        <v>190</v>
      </c>
      <c r="D192" s="4" t="s">
        <v>158</v>
      </c>
      <c r="E192" s="5">
        <f>HYPERLINK("https://cao.dolgi.msk.ru/account/1030313475/", 1030313475)</f>
        <v>1030313475</v>
      </c>
      <c r="F192" s="4" t="s">
        <v>21</v>
      </c>
      <c r="G192" s="4">
        <v>422871.54</v>
      </c>
      <c r="H192" s="4">
        <v>33.57</v>
      </c>
      <c r="I192" s="4">
        <v>30.69</v>
      </c>
    </row>
    <row r="193" spans="1:9" ht="75" x14ac:dyDescent="0.25">
      <c r="A193" s="4" t="s">
        <v>16</v>
      </c>
      <c r="B193" s="4" t="s">
        <v>17</v>
      </c>
      <c r="C193" s="4" t="s">
        <v>190</v>
      </c>
      <c r="D193" s="4" t="s">
        <v>163</v>
      </c>
      <c r="E193" s="5">
        <f>HYPERLINK("https://cao.dolgi.msk.ru/account/1030313897/", 1030313897)</f>
        <v>1030313897</v>
      </c>
      <c r="F193" s="4" t="s">
        <v>21</v>
      </c>
      <c r="G193" s="4">
        <v>65997.83</v>
      </c>
      <c r="H193" s="4">
        <v>6.26</v>
      </c>
      <c r="I193" s="4">
        <v>6.07</v>
      </c>
    </row>
    <row r="194" spans="1:9" ht="75" x14ac:dyDescent="0.25">
      <c r="A194" s="4" t="s">
        <v>16</v>
      </c>
      <c r="B194" s="4" t="s">
        <v>17</v>
      </c>
      <c r="C194" s="4" t="s">
        <v>190</v>
      </c>
      <c r="D194" s="4" t="s">
        <v>40</v>
      </c>
      <c r="E194" s="5">
        <f>HYPERLINK("https://cao.dolgi.msk.ru/account/1030314021/", 1030314021)</f>
        <v>1030314021</v>
      </c>
      <c r="F194" s="4" t="s">
        <v>21</v>
      </c>
      <c r="G194" s="4">
        <v>271286.82</v>
      </c>
      <c r="H194" s="4">
        <v>25.61</v>
      </c>
      <c r="I194" s="4">
        <v>23.99</v>
      </c>
    </row>
    <row r="195" spans="1:9" ht="75" x14ac:dyDescent="0.25">
      <c r="A195" s="4" t="s">
        <v>16</v>
      </c>
      <c r="B195" s="4" t="s">
        <v>17</v>
      </c>
      <c r="C195" s="4" t="s">
        <v>190</v>
      </c>
      <c r="D195" s="4" t="s">
        <v>47</v>
      </c>
      <c r="E195" s="5">
        <f>HYPERLINK("https://cao.dolgi.msk.ru/account/1030314136/", 1030314136)</f>
        <v>1030314136</v>
      </c>
      <c r="F195" s="4" t="s">
        <v>21</v>
      </c>
      <c r="G195" s="4">
        <v>39539.800000000003</v>
      </c>
      <c r="H195" s="4">
        <v>6.6</v>
      </c>
      <c r="I195" s="4"/>
    </row>
    <row r="196" spans="1:9" ht="60" x14ac:dyDescent="0.25">
      <c r="A196" s="4" t="s">
        <v>16</v>
      </c>
      <c r="B196" s="4" t="s">
        <v>156</v>
      </c>
      <c r="C196" s="4" t="s">
        <v>193</v>
      </c>
      <c r="D196" s="4" t="s">
        <v>106</v>
      </c>
      <c r="E196" s="5">
        <f>HYPERLINK("https://cao.dolgi.msk.ru/account/1030339464/", 1030339464)</f>
        <v>1030339464</v>
      </c>
      <c r="F196" s="4" t="s">
        <v>21</v>
      </c>
      <c r="G196" s="4">
        <v>14636.19</v>
      </c>
      <c r="H196" s="4">
        <v>3.19</v>
      </c>
      <c r="I196" s="4">
        <v>4.1500000000000004</v>
      </c>
    </row>
    <row r="197" spans="1:9" ht="60" x14ac:dyDescent="0.25">
      <c r="A197" s="4" t="s">
        <v>16</v>
      </c>
      <c r="B197" s="4" t="s">
        <v>156</v>
      </c>
      <c r="C197" s="4" t="s">
        <v>193</v>
      </c>
      <c r="D197" s="4" t="s">
        <v>191</v>
      </c>
      <c r="E197" s="5">
        <f>HYPERLINK("https://cao.dolgi.msk.ru/account/1030370197/", 1030370197)</f>
        <v>1030370197</v>
      </c>
      <c r="F197" s="4" t="s">
        <v>21</v>
      </c>
      <c r="G197" s="4">
        <v>16555.62</v>
      </c>
      <c r="H197" s="4">
        <v>3.44</v>
      </c>
      <c r="I197" s="4">
        <v>3.46</v>
      </c>
    </row>
    <row r="198" spans="1:9" ht="60" x14ac:dyDescent="0.25">
      <c r="A198" s="4" t="s">
        <v>16</v>
      </c>
      <c r="B198" s="4" t="s">
        <v>156</v>
      </c>
      <c r="C198" s="4" t="s">
        <v>193</v>
      </c>
      <c r="D198" s="4" t="s">
        <v>97</v>
      </c>
      <c r="E198" s="5">
        <f>HYPERLINK("https://cao.dolgi.msk.ru/account/1030347325/", 1030347325)</f>
        <v>1030347325</v>
      </c>
      <c r="F198" s="4" t="s">
        <v>21</v>
      </c>
      <c r="G198" s="4">
        <v>19758.849999999999</v>
      </c>
      <c r="H198" s="4">
        <v>5.16</v>
      </c>
      <c r="I198" s="4">
        <v>5.16</v>
      </c>
    </row>
    <row r="199" spans="1:9" ht="60" x14ac:dyDescent="0.25">
      <c r="A199" s="4" t="s">
        <v>16</v>
      </c>
      <c r="B199" s="4" t="s">
        <v>156</v>
      </c>
      <c r="C199" s="4" t="s">
        <v>193</v>
      </c>
      <c r="D199" s="4" t="s">
        <v>173</v>
      </c>
      <c r="E199" s="5">
        <f>HYPERLINK("https://cao.dolgi.msk.ru/account/1030369217/", 1030369217)</f>
        <v>1030369217</v>
      </c>
      <c r="F199" s="4" t="s">
        <v>21</v>
      </c>
      <c r="G199" s="4">
        <v>13553.13</v>
      </c>
      <c r="H199" s="4">
        <v>4.0199999999999996</v>
      </c>
      <c r="I199" s="4">
        <v>2</v>
      </c>
    </row>
    <row r="200" spans="1:9" ht="60" x14ac:dyDescent="0.25">
      <c r="A200" s="4" t="s">
        <v>16</v>
      </c>
      <c r="B200" s="4" t="s">
        <v>156</v>
      </c>
      <c r="C200" s="4" t="s">
        <v>193</v>
      </c>
      <c r="D200" s="4" t="s">
        <v>183</v>
      </c>
      <c r="E200" s="5">
        <f>HYPERLINK("https://cao.dolgi.msk.ru/account/1030337848/", 1030337848)</f>
        <v>1030337848</v>
      </c>
      <c r="F200" s="4" t="s">
        <v>21</v>
      </c>
      <c r="G200" s="4">
        <v>24255.43</v>
      </c>
      <c r="H200" s="4">
        <v>3.74</v>
      </c>
      <c r="I200" s="4">
        <v>3.74</v>
      </c>
    </row>
    <row r="201" spans="1:9" ht="75" x14ac:dyDescent="0.25">
      <c r="A201" s="4" t="s">
        <v>16</v>
      </c>
      <c r="B201" s="4" t="s">
        <v>156</v>
      </c>
      <c r="C201" s="4" t="s">
        <v>194</v>
      </c>
      <c r="D201" s="4" t="s">
        <v>195</v>
      </c>
      <c r="E201" s="5">
        <f>HYPERLINK("https://cao.dolgi.msk.ru/account/1030244094/", 1030244094)</f>
        <v>1030244094</v>
      </c>
      <c r="F201" s="4" t="s">
        <v>21</v>
      </c>
      <c r="G201" s="4">
        <v>18797.22</v>
      </c>
      <c r="H201" s="4">
        <v>3.79</v>
      </c>
      <c r="I201" s="4">
        <v>3.79</v>
      </c>
    </row>
    <row r="202" spans="1:9" ht="75" x14ac:dyDescent="0.25">
      <c r="A202" s="4" t="s">
        <v>16</v>
      </c>
      <c r="B202" s="4" t="s">
        <v>156</v>
      </c>
      <c r="C202" s="4" t="s">
        <v>194</v>
      </c>
      <c r="D202" s="4" t="s">
        <v>196</v>
      </c>
      <c r="E202" s="5">
        <f>HYPERLINK("https://cao.dolgi.msk.ru/account/1030254292/", 1030254292)</f>
        <v>1030254292</v>
      </c>
      <c r="F202" s="4" t="s">
        <v>21</v>
      </c>
      <c r="G202" s="4">
        <v>55943.17</v>
      </c>
      <c r="H202" s="4">
        <v>5.6</v>
      </c>
      <c r="I202" s="4">
        <v>5.6</v>
      </c>
    </row>
    <row r="203" spans="1:9" ht="75" x14ac:dyDescent="0.25">
      <c r="A203" s="4" t="s">
        <v>16</v>
      </c>
      <c r="B203" s="4" t="s">
        <v>156</v>
      </c>
      <c r="C203" s="4" t="s">
        <v>194</v>
      </c>
      <c r="D203" s="4" t="s">
        <v>197</v>
      </c>
      <c r="E203" s="5">
        <f>HYPERLINK("https://cao.dolgi.msk.ru/account/1030233264/", 1030233264)</f>
        <v>1030233264</v>
      </c>
      <c r="F203" s="4" t="s">
        <v>21</v>
      </c>
      <c r="G203" s="4">
        <v>76435.89</v>
      </c>
      <c r="H203" s="4">
        <v>10.6</v>
      </c>
      <c r="I203" s="4">
        <v>9.7100000000000009</v>
      </c>
    </row>
    <row r="204" spans="1:9" ht="75" x14ac:dyDescent="0.25">
      <c r="A204" s="4" t="s">
        <v>16</v>
      </c>
      <c r="B204" s="4" t="s">
        <v>156</v>
      </c>
      <c r="C204" s="4" t="s">
        <v>194</v>
      </c>
      <c r="D204" s="4" t="s">
        <v>198</v>
      </c>
      <c r="E204" s="5">
        <f>HYPERLINK("https://cao.dolgi.msk.ru/account/1030240982/", 1030240982)</f>
        <v>1030240982</v>
      </c>
      <c r="F204" s="4" t="s">
        <v>21</v>
      </c>
      <c r="G204" s="4">
        <v>78707.58</v>
      </c>
      <c r="H204" s="4">
        <v>6.5</v>
      </c>
      <c r="I204" s="4">
        <v>6.51</v>
      </c>
    </row>
    <row r="205" spans="1:9" ht="60" x14ac:dyDescent="0.25">
      <c r="A205" s="4" t="s">
        <v>16</v>
      </c>
      <c r="B205" s="4" t="s">
        <v>156</v>
      </c>
      <c r="C205" s="4" t="s">
        <v>199</v>
      </c>
      <c r="D205" s="4" t="s">
        <v>85</v>
      </c>
      <c r="E205" s="5">
        <f>HYPERLINK("https://cao.dolgi.msk.ru/account/1030260537/", 1030260537)</f>
        <v>1030260537</v>
      </c>
      <c r="F205" s="4" t="s">
        <v>21</v>
      </c>
      <c r="G205" s="4">
        <v>21092.880000000001</v>
      </c>
      <c r="H205" s="4">
        <v>3.89</v>
      </c>
      <c r="I205" s="4">
        <v>3.18</v>
      </c>
    </row>
    <row r="206" spans="1:9" ht="60" x14ac:dyDescent="0.25">
      <c r="A206" s="4" t="s">
        <v>16</v>
      </c>
      <c r="B206" s="4" t="s">
        <v>156</v>
      </c>
      <c r="C206" s="4" t="s">
        <v>199</v>
      </c>
      <c r="D206" s="4" t="s">
        <v>200</v>
      </c>
      <c r="E206" s="5">
        <f>HYPERLINK("https://cao.dolgi.msk.ru/account/1030259034/", 1030259034)</f>
        <v>1030259034</v>
      </c>
      <c r="F206" s="4" t="s">
        <v>21</v>
      </c>
      <c r="G206" s="4">
        <v>26068.54</v>
      </c>
      <c r="H206" s="4">
        <v>3.82</v>
      </c>
      <c r="I206" s="4">
        <v>3.82</v>
      </c>
    </row>
    <row r="207" spans="1:9" ht="60" x14ac:dyDescent="0.25">
      <c r="A207" s="4" t="s">
        <v>16</v>
      </c>
      <c r="B207" s="4" t="s">
        <v>156</v>
      </c>
      <c r="C207" s="4" t="s">
        <v>199</v>
      </c>
      <c r="D207" s="4" t="s">
        <v>128</v>
      </c>
      <c r="E207" s="5">
        <f>HYPERLINK("https://cao.dolgi.msk.ru/account/1030258269/", 1030258269)</f>
        <v>1030258269</v>
      </c>
      <c r="F207" s="4" t="s">
        <v>21</v>
      </c>
      <c r="G207" s="4">
        <v>101562.76</v>
      </c>
      <c r="H207" s="4">
        <v>11.92</v>
      </c>
      <c r="I207" s="4">
        <v>11.71</v>
      </c>
    </row>
    <row r="208" spans="1:9" ht="60" x14ac:dyDescent="0.25">
      <c r="A208" s="4" t="s">
        <v>16</v>
      </c>
      <c r="B208" s="4" t="s">
        <v>156</v>
      </c>
      <c r="C208" s="4" t="s">
        <v>199</v>
      </c>
      <c r="D208" s="4" t="s">
        <v>201</v>
      </c>
      <c r="E208" s="5">
        <f>HYPERLINK("https://cao.dolgi.msk.ru/account/1030257717/", 1030257717)</f>
        <v>1030257717</v>
      </c>
      <c r="F208" s="4" t="s">
        <v>21</v>
      </c>
      <c r="G208" s="4">
        <v>73357.08</v>
      </c>
      <c r="H208" s="4">
        <v>5.6</v>
      </c>
      <c r="I208" s="4">
        <v>5.61</v>
      </c>
    </row>
    <row r="209" spans="1:9" ht="60" x14ac:dyDescent="0.25">
      <c r="A209" s="4" t="s">
        <v>16</v>
      </c>
      <c r="B209" s="4" t="s">
        <v>156</v>
      </c>
      <c r="C209" s="4" t="s">
        <v>199</v>
      </c>
      <c r="D209" s="4" t="s">
        <v>37</v>
      </c>
      <c r="E209" s="5">
        <f>HYPERLINK("https://cao.dolgi.msk.ru/account/1030259798/", 1030259798)</f>
        <v>1030259798</v>
      </c>
      <c r="F209" s="4" t="s">
        <v>21</v>
      </c>
      <c r="G209" s="4">
        <v>22373.759999999998</v>
      </c>
      <c r="H209" s="4">
        <v>3.94</v>
      </c>
      <c r="I209" s="4">
        <v>3.81</v>
      </c>
    </row>
    <row r="210" spans="1:9" ht="60" x14ac:dyDescent="0.25">
      <c r="A210" s="4" t="s">
        <v>16</v>
      </c>
      <c r="B210" s="4" t="s">
        <v>156</v>
      </c>
      <c r="C210" s="4" t="s">
        <v>199</v>
      </c>
      <c r="D210" s="4" t="s">
        <v>202</v>
      </c>
      <c r="E210" s="5">
        <f>HYPERLINK("https://cao.dolgi.msk.ru/account/1030260334/", 1030260334)</f>
        <v>1030260334</v>
      </c>
      <c r="F210" s="4" t="s">
        <v>21</v>
      </c>
      <c r="G210" s="4">
        <v>75889.509999999995</v>
      </c>
      <c r="H210" s="4">
        <v>3.96</v>
      </c>
      <c r="I210" s="4">
        <v>3.13</v>
      </c>
    </row>
    <row r="211" spans="1:9" ht="75" x14ac:dyDescent="0.25">
      <c r="A211" s="4" t="s">
        <v>16</v>
      </c>
      <c r="B211" s="4" t="s">
        <v>156</v>
      </c>
      <c r="C211" s="4" t="s">
        <v>203</v>
      </c>
      <c r="D211" s="4" t="s">
        <v>204</v>
      </c>
      <c r="E211" s="5">
        <f>HYPERLINK("https://cao.dolgi.msk.ru/account/1030209088/", 1030209088)</f>
        <v>1030209088</v>
      </c>
      <c r="F211" s="4" t="s">
        <v>21</v>
      </c>
      <c r="G211" s="4">
        <v>56982.17</v>
      </c>
      <c r="H211" s="4">
        <v>10.11</v>
      </c>
      <c r="I211" s="4">
        <v>9.7899999999999991</v>
      </c>
    </row>
    <row r="212" spans="1:9" ht="75" x14ac:dyDescent="0.25">
      <c r="A212" s="4" t="s">
        <v>16</v>
      </c>
      <c r="B212" s="4" t="s">
        <v>156</v>
      </c>
      <c r="C212" s="4" t="s">
        <v>203</v>
      </c>
      <c r="D212" s="4" t="s">
        <v>205</v>
      </c>
      <c r="E212" s="5">
        <f>HYPERLINK("https://cao.dolgi.msk.ru/account/1030204228/", 1030204228)</f>
        <v>1030204228</v>
      </c>
      <c r="F212" s="4" t="s">
        <v>21</v>
      </c>
      <c r="G212" s="4">
        <v>108154.48</v>
      </c>
      <c r="H212" s="4">
        <v>14.52</v>
      </c>
      <c r="I212" s="4">
        <v>13.71</v>
      </c>
    </row>
    <row r="213" spans="1:9" ht="75" x14ac:dyDescent="0.25">
      <c r="A213" s="4" t="s">
        <v>16</v>
      </c>
      <c r="B213" s="4" t="s">
        <v>156</v>
      </c>
      <c r="C213" s="4" t="s">
        <v>203</v>
      </c>
      <c r="D213" s="4" t="s">
        <v>206</v>
      </c>
      <c r="E213" s="5">
        <f>HYPERLINK("https://cao.dolgi.msk.ru/account/1030204332/", 1030204332)</f>
        <v>1030204332</v>
      </c>
      <c r="F213" s="4" t="s">
        <v>21</v>
      </c>
      <c r="G213" s="4">
        <v>49932.37</v>
      </c>
      <c r="H213" s="4">
        <v>4.12</v>
      </c>
      <c r="I213" s="4">
        <v>3.87</v>
      </c>
    </row>
    <row r="214" spans="1:9" ht="75" x14ac:dyDescent="0.25">
      <c r="A214" s="4" t="s">
        <v>16</v>
      </c>
      <c r="B214" s="4" t="s">
        <v>156</v>
      </c>
      <c r="C214" s="4" t="s">
        <v>203</v>
      </c>
      <c r="D214" s="4" t="s">
        <v>207</v>
      </c>
      <c r="E214" s="5">
        <f>HYPERLINK("https://cao.dolgi.msk.ru/account/1030204674/", 1030204674)</f>
        <v>1030204674</v>
      </c>
      <c r="F214" s="4" t="s">
        <v>21</v>
      </c>
      <c r="G214" s="4">
        <v>77233.37</v>
      </c>
      <c r="H214" s="4">
        <v>5</v>
      </c>
      <c r="I214" s="4">
        <v>4.8899999999999997</v>
      </c>
    </row>
    <row r="215" spans="1:9" ht="75" x14ac:dyDescent="0.25">
      <c r="A215" s="4" t="s">
        <v>16</v>
      </c>
      <c r="B215" s="4" t="s">
        <v>156</v>
      </c>
      <c r="C215" s="4" t="s">
        <v>203</v>
      </c>
      <c r="D215" s="4" t="s">
        <v>208</v>
      </c>
      <c r="E215" s="5">
        <f>HYPERLINK("https://cao.dolgi.msk.ru/account/1030204754/", 1030204754)</f>
        <v>1030204754</v>
      </c>
      <c r="F215" s="4" t="s">
        <v>21</v>
      </c>
      <c r="G215" s="4">
        <v>47926.66</v>
      </c>
      <c r="H215" s="4">
        <v>6.15</v>
      </c>
      <c r="I215" s="4">
        <v>6.02</v>
      </c>
    </row>
    <row r="216" spans="1:9" ht="75" x14ac:dyDescent="0.25">
      <c r="A216" s="4" t="s">
        <v>16</v>
      </c>
      <c r="B216" s="4" t="s">
        <v>156</v>
      </c>
      <c r="C216" s="4" t="s">
        <v>203</v>
      </c>
      <c r="D216" s="4" t="s">
        <v>209</v>
      </c>
      <c r="E216" s="5">
        <f>HYPERLINK("https://cao.dolgi.msk.ru/account/1030205407/", 1030205407)</f>
        <v>1030205407</v>
      </c>
      <c r="F216" s="4" t="s">
        <v>21</v>
      </c>
      <c r="G216" s="4">
        <v>122512.29</v>
      </c>
      <c r="H216" s="4">
        <v>12.64</v>
      </c>
      <c r="I216" s="4">
        <v>12.52</v>
      </c>
    </row>
    <row r="217" spans="1:9" ht="75" x14ac:dyDescent="0.25">
      <c r="A217" s="4" t="s">
        <v>16</v>
      </c>
      <c r="B217" s="4" t="s">
        <v>156</v>
      </c>
      <c r="C217" s="4" t="s">
        <v>210</v>
      </c>
      <c r="D217" s="4" t="s">
        <v>211</v>
      </c>
      <c r="E217" s="5">
        <f>HYPERLINK("https://cao.dolgi.msk.ru/account/1030347333/", 1030347333)</f>
        <v>1030347333</v>
      </c>
      <c r="F217" s="4" t="s">
        <v>21</v>
      </c>
      <c r="G217" s="4">
        <v>23685.55</v>
      </c>
      <c r="H217" s="4">
        <v>4.7300000000000004</v>
      </c>
      <c r="I217" s="4">
        <v>4.7300000000000004</v>
      </c>
    </row>
    <row r="218" spans="1:9" ht="75" x14ac:dyDescent="0.25">
      <c r="A218" s="4" t="s">
        <v>16</v>
      </c>
      <c r="B218" s="4" t="s">
        <v>156</v>
      </c>
      <c r="C218" s="4" t="s">
        <v>210</v>
      </c>
      <c r="D218" s="4" t="s">
        <v>212</v>
      </c>
      <c r="E218" s="5">
        <f>HYPERLINK("https://cao.dolgi.msk.ru/account/1030347376/", 1030347376)</f>
        <v>1030347376</v>
      </c>
      <c r="F218" s="4" t="s">
        <v>21</v>
      </c>
      <c r="G218" s="4">
        <v>13482.49</v>
      </c>
      <c r="H218" s="4">
        <v>4.7300000000000004</v>
      </c>
      <c r="I218" s="4">
        <v>4.7300000000000004</v>
      </c>
    </row>
    <row r="219" spans="1:9" ht="75" x14ac:dyDescent="0.25">
      <c r="A219" s="4" t="s">
        <v>16</v>
      </c>
      <c r="B219" s="4" t="s">
        <v>156</v>
      </c>
      <c r="C219" s="4" t="s">
        <v>210</v>
      </c>
      <c r="D219" s="4" t="s">
        <v>213</v>
      </c>
      <c r="E219" s="5">
        <f>HYPERLINK("https://cao.dolgi.msk.ru/account/1030347392/", 1030347392)</f>
        <v>1030347392</v>
      </c>
      <c r="F219" s="4" t="s">
        <v>21</v>
      </c>
      <c r="G219" s="4">
        <v>20932.34</v>
      </c>
      <c r="H219" s="4">
        <v>4.7300000000000004</v>
      </c>
      <c r="I219" s="4">
        <v>4.7300000000000004</v>
      </c>
    </row>
    <row r="220" spans="1:9" ht="75" x14ac:dyDescent="0.25">
      <c r="A220" s="4" t="s">
        <v>16</v>
      </c>
      <c r="B220" s="4" t="s">
        <v>156</v>
      </c>
      <c r="C220" s="4" t="s">
        <v>210</v>
      </c>
      <c r="D220" s="4" t="s">
        <v>214</v>
      </c>
      <c r="E220" s="5">
        <f>HYPERLINK("https://cao.dolgi.msk.ru/account/1030347413/", 1030347413)</f>
        <v>1030347413</v>
      </c>
      <c r="F220" s="4" t="s">
        <v>21</v>
      </c>
      <c r="G220" s="4">
        <v>34981.769999999997</v>
      </c>
      <c r="H220" s="4">
        <v>4.7300000000000004</v>
      </c>
      <c r="I220" s="4">
        <v>4.7300000000000004</v>
      </c>
    </row>
    <row r="221" spans="1:9" ht="75" x14ac:dyDescent="0.25">
      <c r="A221" s="4" t="s">
        <v>16</v>
      </c>
      <c r="B221" s="4" t="s">
        <v>156</v>
      </c>
      <c r="C221" s="4" t="s">
        <v>215</v>
      </c>
      <c r="D221" s="4" t="s">
        <v>183</v>
      </c>
      <c r="E221" s="5">
        <f>HYPERLINK("https://cao.dolgi.msk.ru/account/1030252975/", 1030252975)</f>
        <v>1030252975</v>
      </c>
      <c r="F221" s="4" t="s">
        <v>21</v>
      </c>
      <c r="G221" s="4">
        <v>165927.81</v>
      </c>
      <c r="H221" s="4">
        <v>17.72</v>
      </c>
      <c r="I221" s="4">
        <v>19.96</v>
      </c>
    </row>
    <row r="222" spans="1:9" ht="75" x14ac:dyDescent="0.25">
      <c r="A222" s="4" t="s">
        <v>16</v>
      </c>
      <c r="B222" s="4" t="s">
        <v>156</v>
      </c>
      <c r="C222" s="4" t="s">
        <v>215</v>
      </c>
      <c r="D222" s="4" t="s">
        <v>166</v>
      </c>
      <c r="E222" s="5">
        <f>HYPERLINK("https://cao.dolgi.msk.ru/account/1030253062/", 1030253062)</f>
        <v>1030253062</v>
      </c>
      <c r="F222" s="4" t="s">
        <v>21</v>
      </c>
      <c r="G222" s="4">
        <v>78065.56</v>
      </c>
      <c r="H222" s="4">
        <v>8.0399999999999991</v>
      </c>
      <c r="I222" s="4">
        <v>8.25</v>
      </c>
    </row>
    <row r="223" spans="1:9" ht="75" x14ac:dyDescent="0.25">
      <c r="A223" s="4" t="s">
        <v>16</v>
      </c>
      <c r="B223" s="4" t="s">
        <v>156</v>
      </c>
      <c r="C223" s="4" t="s">
        <v>215</v>
      </c>
      <c r="D223" s="4" t="s">
        <v>151</v>
      </c>
      <c r="E223" s="5">
        <f>HYPERLINK("https://cao.dolgi.msk.ru/account/1030253177/", 1030253177)</f>
        <v>1030253177</v>
      </c>
      <c r="F223" s="4" t="s">
        <v>21</v>
      </c>
      <c r="G223" s="4">
        <v>87172.45</v>
      </c>
      <c r="H223" s="4">
        <v>9.24</v>
      </c>
      <c r="I223" s="4">
        <v>8.15</v>
      </c>
    </row>
    <row r="224" spans="1:9" ht="75" x14ac:dyDescent="0.25">
      <c r="A224" s="4" t="s">
        <v>16</v>
      </c>
      <c r="B224" s="4" t="s">
        <v>156</v>
      </c>
      <c r="C224" s="4" t="s">
        <v>215</v>
      </c>
      <c r="D224" s="4" t="s">
        <v>216</v>
      </c>
      <c r="E224" s="5">
        <f>HYPERLINK("https://cao.dolgi.msk.ru/account/1030253265/", 1030253265)</f>
        <v>1030253265</v>
      </c>
      <c r="F224" s="4" t="s">
        <v>21</v>
      </c>
      <c r="G224" s="4">
        <v>44830.85</v>
      </c>
      <c r="H224" s="4">
        <v>4.1399999999999997</v>
      </c>
      <c r="I224" s="4">
        <v>4.1500000000000004</v>
      </c>
    </row>
    <row r="225" spans="1:9" ht="75" x14ac:dyDescent="0.25">
      <c r="A225" s="4" t="s">
        <v>16</v>
      </c>
      <c r="B225" s="4" t="s">
        <v>156</v>
      </c>
      <c r="C225" s="4" t="s">
        <v>215</v>
      </c>
      <c r="D225" s="4" t="s">
        <v>122</v>
      </c>
      <c r="E225" s="5">
        <f>HYPERLINK("https://cao.dolgi.msk.ru/account/1030253521/", 1030253521)</f>
        <v>1030253521</v>
      </c>
      <c r="F225" s="4" t="s">
        <v>21</v>
      </c>
      <c r="G225" s="4">
        <v>325633.03000000003</v>
      </c>
      <c r="H225" s="4">
        <v>12.27</v>
      </c>
      <c r="I225" s="4">
        <v>11.87</v>
      </c>
    </row>
    <row r="226" spans="1:9" ht="75" x14ac:dyDescent="0.25">
      <c r="A226" s="4" t="s">
        <v>16</v>
      </c>
      <c r="B226" s="4" t="s">
        <v>156</v>
      </c>
      <c r="C226" s="4" t="s">
        <v>215</v>
      </c>
      <c r="D226" s="4" t="s">
        <v>163</v>
      </c>
      <c r="E226" s="5">
        <f>HYPERLINK("https://cao.dolgi.msk.ru/account/1030253556/", 1030253556)</f>
        <v>1030253556</v>
      </c>
      <c r="F226" s="4" t="s">
        <v>21</v>
      </c>
      <c r="G226" s="4">
        <v>129364.61</v>
      </c>
      <c r="H226" s="4">
        <v>6.87</v>
      </c>
      <c r="I226" s="4">
        <v>6.18</v>
      </c>
    </row>
    <row r="227" spans="1:9" ht="75" x14ac:dyDescent="0.25">
      <c r="A227" s="4" t="s">
        <v>16</v>
      </c>
      <c r="B227" s="4" t="s">
        <v>156</v>
      </c>
      <c r="C227" s="4" t="s">
        <v>217</v>
      </c>
      <c r="D227" s="4" t="s">
        <v>216</v>
      </c>
      <c r="E227" s="5">
        <f>HYPERLINK("https://cao.dolgi.msk.ru/account/1030233117/", 1030233117)</f>
        <v>1030233117</v>
      </c>
      <c r="F227" s="4" t="s">
        <v>21</v>
      </c>
      <c r="G227" s="4">
        <v>90301.65</v>
      </c>
      <c r="H227" s="4">
        <v>16.73</v>
      </c>
      <c r="I227" s="4">
        <v>15.82</v>
      </c>
    </row>
    <row r="228" spans="1:9" ht="75" x14ac:dyDescent="0.25">
      <c r="A228" s="4" t="s">
        <v>16</v>
      </c>
      <c r="B228" s="4" t="s">
        <v>156</v>
      </c>
      <c r="C228" s="4" t="s">
        <v>218</v>
      </c>
      <c r="D228" s="4" t="s">
        <v>219</v>
      </c>
      <c r="E228" s="5">
        <f>HYPERLINK("https://cao.dolgi.msk.ru/account/1030237644/", 1030237644)</f>
        <v>1030237644</v>
      </c>
      <c r="F228" s="4" t="s">
        <v>21</v>
      </c>
      <c r="G228" s="4">
        <v>232311.17</v>
      </c>
      <c r="H228" s="4">
        <v>35.729999999999997</v>
      </c>
      <c r="I228" s="4">
        <v>29.12</v>
      </c>
    </row>
    <row r="229" spans="1:9" ht="75" x14ac:dyDescent="0.25">
      <c r="A229" s="4" t="s">
        <v>16</v>
      </c>
      <c r="B229" s="4" t="s">
        <v>156</v>
      </c>
      <c r="C229" s="4" t="s">
        <v>218</v>
      </c>
      <c r="D229" s="4" t="s">
        <v>151</v>
      </c>
      <c r="E229" s="5">
        <f>HYPERLINK("https://cao.dolgi.msk.ru/account/1030238639/", 1030238639)</f>
        <v>1030238639</v>
      </c>
      <c r="F229" s="4" t="s">
        <v>21</v>
      </c>
      <c r="G229" s="4">
        <v>68922.31</v>
      </c>
      <c r="H229" s="4">
        <v>9.68</v>
      </c>
      <c r="I229" s="4">
        <v>9.9499999999999993</v>
      </c>
    </row>
    <row r="230" spans="1:9" ht="75" x14ac:dyDescent="0.25">
      <c r="A230" s="4" t="s">
        <v>16</v>
      </c>
      <c r="B230" s="4" t="s">
        <v>156</v>
      </c>
      <c r="C230" s="4" t="s">
        <v>218</v>
      </c>
      <c r="D230" s="4" t="s">
        <v>130</v>
      </c>
      <c r="E230" s="5">
        <f>HYPERLINK("https://cao.dolgi.msk.ru/account/1030214565/", 1030214565)</f>
        <v>1030214565</v>
      </c>
      <c r="F230" s="4" t="s">
        <v>21</v>
      </c>
      <c r="G230" s="4">
        <v>27137.18</v>
      </c>
      <c r="H230" s="4">
        <v>4.1399999999999997</v>
      </c>
      <c r="I230" s="4">
        <v>2.4700000000000002</v>
      </c>
    </row>
    <row r="231" spans="1:9" ht="75" x14ac:dyDescent="0.25">
      <c r="A231" s="4" t="s">
        <v>16</v>
      </c>
      <c r="B231" s="4" t="s">
        <v>156</v>
      </c>
      <c r="C231" s="4" t="s">
        <v>218</v>
      </c>
      <c r="D231" s="4" t="s">
        <v>187</v>
      </c>
      <c r="E231" s="5">
        <f>HYPERLINK("https://cao.dolgi.msk.ru/account/1030239156/", 1030239156)</f>
        <v>1030239156</v>
      </c>
      <c r="F231" s="4" t="s">
        <v>21</v>
      </c>
      <c r="G231" s="4">
        <v>166384.74</v>
      </c>
      <c r="H231" s="4">
        <v>11.06</v>
      </c>
      <c r="I231" s="4">
        <v>11.24</v>
      </c>
    </row>
    <row r="232" spans="1:9" ht="75" x14ac:dyDescent="0.25">
      <c r="A232" s="4" t="s">
        <v>16</v>
      </c>
      <c r="B232" s="4" t="s">
        <v>156</v>
      </c>
      <c r="C232" s="4" t="s">
        <v>218</v>
      </c>
      <c r="D232" s="4" t="s">
        <v>220</v>
      </c>
      <c r="E232" s="5">
        <f>HYPERLINK("https://cao.dolgi.msk.ru/account/1030238989/", 1030238989)</f>
        <v>1030238989</v>
      </c>
      <c r="F232" s="4" t="s">
        <v>21</v>
      </c>
      <c r="G232" s="4">
        <v>32223.86</v>
      </c>
      <c r="H232" s="4">
        <v>5.05</v>
      </c>
      <c r="I232" s="4">
        <v>4.84</v>
      </c>
    </row>
    <row r="233" spans="1:9" ht="75" x14ac:dyDescent="0.25">
      <c r="A233" s="4" t="s">
        <v>16</v>
      </c>
      <c r="B233" s="4" t="s">
        <v>156</v>
      </c>
      <c r="C233" s="4" t="s">
        <v>221</v>
      </c>
      <c r="D233" s="4" t="s">
        <v>57</v>
      </c>
      <c r="E233" s="5">
        <f>HYPERLINK("https://cao.dolgi.msk.ru/account/1030246006/", 1030246006)</f>
        <v>1030246006</v>
      </c>
      <c r="F233" s="4" t="s">
        <v>21</v>
      </c>
      <c r="G233" s="4">
        <v>44667.68</v>
      </c>
      <c r="H233" s="4">
        <v>5.82</v>
      </c>
      <c r="I233" s="4">
        <v>4.8</v>
      </c>
    </row>
    <row r="234" spans="1:9" ht="75" x14ac:dyDescent="0.25">
      <c r="A234" s="4" t="s">
        <v>16</v>
      </c>
      <c r="B234" s="4" t="s">
        <v>156</v>
      </c>
      <c r="C234" s="4" t="s">
        <v>221</v>
      </c>
      <c r="D234" s="4" t="s">
        <v>30</v>
      </c>
      <c r="E234" s="5">
        <f>HYPERLINK("https://cao.dolgi.msk.ru/account/1030246348/", 1030246348)</f>
        <v>1030246348</v>
      </c>
      <c r="F234" s="4" t="s">
        <v>21</v>
      </c>
      <c r="G234" s="4">
        <v>79459.259999999995</v>
      </c>
      <c r="H234" s="4">
        <v>11.06</v>
      </c>
      <c r="I234" s="4">
        <v>8</v>
      </c>
    </row>
    <row r="235" spans="1:9" ht="75" x14ac:dyDescent="0.25">
      <c r="A235" s="4" t="s">
        <v>16</v>
      </c>
      <c r="B235" s="4" t="s">
        <v>156</v>
      </c>
      <c r="C235" s="4" t="s">
        <v>222</v>
      </c>
      <c r="D235" s="4" t="s">
        <v>97</v>
      </c>
      <c r="E235" s="5">
        <f>HYPERLINK("https://cao.dolgi.msk.ru/account/1030235059/", 1030235059)</f>
        <v>1030235059</v>
      </c>
      <c r="F235" s="4" t="s">
        <v>21</v>
      </c>
      <c r="G235" s="4">
        <v>28995.56</v>
      </c>
      <c r="H235" s="4">
        <v>3.78</v>
      </c>
      <c r="I235" s="4">
        <v>3.68</v>
      </c>
    </row>
    <row r="236" spans="1:9" ht="75" x14ac:dyDescent="0.25">
      <c r="A236" s="4" t="s">
        <v>16</v>
      </c>
      <c r="B236" s="4" t="s">
        <v>156</v>
      </c>
      <c r="C236" s="4" t="s">
        <v>222</v>
      </c>
      <c r="D236" s="4" t="s">
        <v>147</v>
      </c>
      <c r="E236" s="5">
        <f>HYPERLINK("https://cao.dolgi.msk.ru/account/1030235227/", 1030235227)</f>
        <v>1030235227</v>
      </c>
      <c r="F236" s="4" t="s">
        <v>21</v>
      </c>
      <c r="G236" s="4">
        <v>19312.59</v>
      </c>
      <c r="H236" s="4">
        <v>3.28</v>
      </c>
      <c r="I236" s="4">
        <v>3.15</v>
      </c>
    </row>
    <row r="237" spans="1:9" ht="75" x14ac:dyDescent="0.25">
      <c r="A237" s="4" t="s">
        <v>16</v>
      </c>
      <c r="B237" s="4" t="s">
        <v>156</v>
      </c>
      <c r="C237" s="4" t="s">
        <v>222</v>
      </c>
      <c r="D237" s="4" t="s">
        <v>223</v>
      </c>
      <c r="E237" s="5">
        <f>HYPERLINK("https://cao.dolgi.msk.ru/account/1030235454/", 1030235454)</f>
        <v>1030235454</v>
      </c>
      <c r="F237" s="4" t="s">
        <v>21</v>
      </c>
      <c r="G237" s="4">
        <v>229791.98</v>
      </c>
      <c r="H237" s="4">
        <v>31.48</v>
      </c>
      <c r="I237" s="4">
        <v>30.35</v>
      </c>
    </row>
    <row r="238" spans="1:9" ht="75" x14ac:dyDescent="0.25">
      <c r="A238" s="4" t="s">
        <v>16</v>
      </c>
      <c r="B238" s="4" t="s">
        <v>156</v>
      </c>
      <c r="C238" s="4" t="s">
        <v>224</v>
      </c>
      <c r="D238" s="4" t="s">
        <v>201</v>
      </c>
      <c r="E238" s="5">
        <f>HYPERLINK("https://cao.dolgi.msk.ru/account/1030250347/", 1030250347)</f>
        <v>1030250347</v>
      </c>
      <c r="F238" s="4" t="s">
        <v>21</v>
      </c>
      <c r="G238" s="4">
        <v>37818.9</v>
      </c>
      <c r="H238" s="4">
        <v>4.1900000000000004</v>
      </c>
      <c r="I238" s="4">
        <v>4.0599999999999996</v>
      </c>
    </row>
    <row r="239" spans="1:9" ht="75" x14ac:dyDescent="0.25">
      <c r="A239" s="4" t="s">
        <v>16</v>
      </c>
      <c r="B239" s="4" t="s">
        <v>156</v>
      </c>
      <c r="C239" s="4" t="s">
        <v>224</v>
      </c>
      <c r="D239" s="4" t="s">
        <v>68</v>
      </c>
      <c r="E239" s="5">
        <f>HYPERLINK("https://cao.dolgi.msk.ru/account/1030250726/", 1030250726)</f>
        <v>1030250726</v>
      </c>
      <c r="F239" s="4" t="s">
        <v>21</v>
      </c>
      <c r="G239" s="4">
        <v>88783.84</v>
      </c>
      <c r="H239" s="4">
        <v>7.89</v>
      </c>
      <c r="I239" s="4">
        <v>8.06</v>
      </c>
    </row>
    <row r="240" spans="1:9" ht="75" x14ac:dyDescent="0.25">
      <c r="A240" s="4" t="s">
        <v>16</v>
      </c>
      <c r="B240" s="4" t="s">
        <v>156</v>
      </c>
      <c r="C240" s="4" t="s">
        <v>224</v>
      </c>
      <c r="D240" s="4" t="s">
        <v>54</v>
      </c>
      <c r="E240" s="5">
        <f>HYPERLINK("https://cao.dolgi.msk.ru/account/1030250742/", 1030250742)</f>
        <v>1030250742</v>
      </c>
      <c r="F240" s="4" t="s">
        <v>21</v>
      </c>
      <c r="G240" s="4">
        <v>71576.86</v>
      </c>
      <c r="H240" s="4">
        <v>9.6</v>
      </c>
      <c r="I240" s="4">
        <v>5.26</v>
      </c>
    </row>
    <row r="241" spans="1:9" ht="60" x14ac:dyDescent="0.25">
      <c r="A241" s="4" t="s">
        <v>16</v>
      </c>
      <c r="B241" s="4" t="s">
        <v>156</v>
      </c>
      <c r="C241" s="4" t="s">
        <v>225</v>
      </c>
      <c r="D241" s="4" t="s">
        <v>226</v>
      </c>
      <c r="E241" s="5">
        <f>HYPERLINK("https://cao.dolgi.msk.ru/account/1030336466/", 1030336466)</f>
        <v>1030336466</v>
      </c>
      <c r="F241" s="4" t="s">
        <v>21</v>
      </c>
      <c r="G241" s="4">
        <v>73834.91</v>
      </c>
      <c r="H241" s="4">
        <v>10.9</v>
      </c>
      <c r="I241" s="4">
        <v>10.35</v>
      </c>
    </row>
    <row r="242" spans="1:9" ht="60" x14ac:dyDescent="0.25">
      <c r="A242" s="4" t="s">
        <v>16</v>
      </c>
      <c r="B242" s="4" t="s">
        <v>156</v>
      </c>
      <c r="C242" s="4" t="s">
        <v>225</v>
      </c>
      <c r="D242" s="4" t="s">
        <v>227</v>
      </c>
      <c r="E242" s="5">
        <f>HYPERLINK("https://cao.dolgi.msk.ru/account/1030226881/", 1030226881)</f>
        <v>1030226881</v>
      </c>
      <c r="F242" s="4" t="s">
        <v>21</v>
      </c>
      <c r="G242" s="4">
        <v>194570.48</v>
      </c>
      <c r="H242" s="4">
        <v>39.86</v>
      </c>
      <c r="I242" s="4">
        <v>39.15</v>
      </c>
    </row>
    <row r="243" spans="1:9" ht="60" x14ac:dyDescent="0.25">
      <c r="A243" s="4" t="s">
        <v>16</v>
      </c>
      <c r="B243" s="4" t="s">
        <v>156</v>
      </c>
      <c r="C243" s="4" t="s">
        <v>228</v>
      </c>
      <c r="D243" s="4" t="s">
        <v>51</v>
      </c>
      <c r="E243" s="5">
        <f>HYPERLINK("https://cao.dolgi.msk.ru/account/1030216325/", 1030216325)</f>
        <v>1030216325</v>
      </c>
      <c r="F243" s="4" t="s">
        <v>21</v>
      </c>
      <c r="G243" s="4">
        <v>25240.05</v>
      </c>
      <c r="H243" s="4">
        <v>4.3099999999999996</v>
      </c>
      <c r="I243" s="4">
        <v>4.8</v>
      </c>
    </row>
    <row r="244" spans="1:9" ht="60" x14ac:dyDescent="0.25">
      <c r="A244" s="4" t="s">
        <v>16</v>
      </c>
      <c r="B244" s="4" t="s">
        <v>156</v>
      </c>
      <c r="C244" s="4" t="s">
        <v>228</v>
      </c>
      <c r="D244" s="4" t="s">
        <v>155</v>
      </c>
      <c r="E244" s="5">
        <f>HYPERLINK("https://cao.dolgi.msk.ru/account/1030216499/", 1030216499)</f>
        <v>1030216499</v>
      </c>
      <c r="F244" s="4" t="s">
        <v>21</v>
      </c>
      <c r="G244" s="4">
        <v>19807.25</v>
      </c>
      <c r="H244" s="4">
        <v>3.01</v>
      </c>
      <c r="I244" s="4">
        <v>2.78</v>
      </c>
    </row>
    <row r="245" spans="1:9" ht="60" x14ac:dyDescent="0.25">
      <c r="A245" s="4" t="s">
        <v>16</v>
      </c>
      <c r="B245" s="4" t="s">
        <v>156</v>
      </c>
      <c r="C245" s="4" t="s">
        <v>228</v>
      </c>
      <c r="D245" s="4" t="s">
        <v>121</v>
      </c>
      <c r="E245" s="5">
        <f>HYPERLINK("https://cao.dolgi.msk.ru/account/1030216819/", 1030216819)</f>
        <v>1030216819</v>
      </c>
      <c r="F245" s="4" t="s">
        <v>21</v>
      </c>
      <c r="G245" s="4">
        <v>31121.96</v>
      </c>
      <c r="H245" s="4">
        <v>3.38</v>
      </c>
      <c r="I245" s="4">
        <v>3.42</v>
      </c>
    </row>
    <row r="246" spans="1:9" ht="60" x14ac:dyDescent="0.25">
      <c r="A246" s="4" t="s">
        <v>16</v>
      </c>
      <c r="B246" s="4" t="s">
        <v>156</v>
      </c>
      <c r="C246" s="4" t="s">
        <v>229</v>
      </c>
      <c r="D246" s="4" t="s">
        <v>95</v>
      </c>
      <c r="E246" s="5">
        <f>HYPERLINK("https://cao.dolgi.msk.ru/account/1030340043/", 1030340043)</f>
        <v>1030340043</v>
      </c>
      <c r="F246" s="4" t="s">
        <v>21</v>
      </c>
      <c r="G246" s="4">
        <v>26150.16</v>
      </c>
      <c r="H246" s="4">
        <v>4.26</v>
      </c>
      <c r="I246" s="4">
        <v>4.54</v>
      </c>
    </row>
    <row r="247" spans="1:9" ht="60" x14ac:dyDescent="0.25">
      <c r="A247" s="4" t="s">
        <v>16</v>
      </c>
      <c r="B247" s="4" t="s">
        <v>156</v>
      </c>
      <c r="C247" s="4" t="s">
        <v>229</v>
      </c>
      <c r="D247" s="4" t="s">
        <v>153</v>
      </c>
      <c r="E247" s="5">
        <f>HYPERLINK("https://cao.dolgi.msk.ru/account/1030340158/", 1030340158)</f>
        <v>1030340158</v>
      </c>
      <c r="F247" s="4" t="s">
        <v>21</v>
      </c>
      <c r="G247" s="4">
        <v>13494.79</v>
      </c>
      <c r="H247" s="4">
        <v>4.4000000000000004</v>
      </c>
      <c r="I247" s="4">
        <v>4.7300000000000004</v>
      </c>
    </row>
    <row r="248" spans="1:9" ht="60" x14ac:dyDescent="0.25">
      <c r="A248" s="4" t="s">
        <v>16</v>
      </c>
      <c r="B248" s="4" t="s">
        <v>156</v>
      </c>
      <c r="C248" s="4" t="s">
        <v>229</v>
      </c>
      <c r="D248" s="4" t="s">
        <v>161</v>
      </c>
      <c r="E248" s="5">
        <f>HYPERLINK("https://cao.dolgi.msk.ru/account/1030340844/", 1030340844)</f>
        <v>1030340844</v>
      </c>
      <c r="F248" s="4" t="s">
        <v>21</v>
      </c>
      <c r="G248" s="4">
        <v>14372.64</v>
      </c>
      <c r="H248" s="4">
        <v>4.7300000000000004</v>
      </c>
      <c r="I248" s="4">
        <v>4.7300000000000004</v>
      </c>
    </row>
    <row r="249" spans="1:9" ht="75" x14ac:dyDescent="0.25">
      <c r="A249" s="4" t="s">
        <v>16</v>
      </c>
      <c r="B249" s="4" t="s">
        <v>17</v>
      </c>
      <c r="C249" s="4" t="s">
        <v>230</v>
      </c>
      <c r="D249" s="4" t="s">
        <v>95</v>
      </c>
      <c r="E249" s="5">
        <f>HYPERLINK("https://cao.dolgi.msk.ru/account/1030302071/", 1030302071)</f>
        <v>1030302071</v>
      </c>
      <c r="F249" s="4" t="s">
        <v>21</v>
      </c>
      <c r="G249" s="4">
        <v>50154.8</v>
      </c>
      <c r="H249" s="4">
        <v>4.58</v>
      </c>
      <c r="I249" s="4">
        <v>4.5599999999999996</v>
      </c>
    </row>
    <row r="250" spans="1:9" ht="90" x14ac:dyDescent="0.25">
      <c r="A250" s="4" t="s">
        <v>16</v>
      </c>
      <c r="B250" s="4" t="s">
        <v>17</v>
      </c>
      <c r="C250" s="4" t="s">
        <v>231</v>
      </c>
      <c r="D250" s="4" t="s">
        <v>83</v>
      </c>
      <c r="E250" s="5">
        <f>HYPERLINK("https://cao.dolgi.msk.ru/account/1030328589/", 1030328589)</f>
        <v>1030328589</v>
      </c>
      <c r="F250" s="4" t="s">
        <v>21</v>
      </c>
      <c r="G250" s="4">
        <v>42976.88</v>
      </c>
      <c r="H250" s="4">
        <v>4.25</v>
      </c>
      <c r="I250" s="4">
        <v>4.0999999999999996</v>
      </c>
    </row>
    <row r="251" spans="1:9" ht="75" x14ac:dyDescent="0.25">
      <c r="A251" s="4" t="s">
        <v>16</v>
      </c>
      <c r="B251" s="4" t="s">
        <v>17</v>
      </c>
      <c r="C251" s="4" t="s">
        <v>232</v>
      </c>
      <c r="D251" s="4" t="s">
        <v>125</v>
      </c>
      <c r="E251" s="5">
        <f>HYPERLINK("https://cao.dolgi.msk.ru/account/1030334997/", 1030334997)</f>
        <v>1030334997</v>
      </c>
      <c r="F251" s="4" t="s">
        <v>21</v>
      </c>
      <c r="G251" s="4">
        <v>42254.71</v>
      </c>
      <c r="H251" s="4">
        <v>6.49</v>
      </c>
      <c r="I251" s="4">
        <v>6.5</v>
      </c>
    </row>
    <row r="252" spans="1:9" ht="75" x14ac:dyDescent="0.25">
      <c r="A252" s="4" t="s">
        <v>16</v>
      </c>
      <c r="B252" s="4" t="s">
        <v>17</v>
      </c>
      <c r="C252" s="4" t="s">
        <v>233</v>
      </c>
      <c r="D252" s="4" t="s">
        <v>58</v>
      </c>
      <c r="E252" s="5">
        <f>HYPERLINK("https://cao.dolgi.msk.ru/account/1030311517/", 1030311517)</f>
        <v>1030311517</v>
      </c>
      <c r="F252" s="4" t="s">
        <v>21</v>
      </c>
      <c r="G252" s="4">
        <v>70609.38</v>
      </c>
      <c r="H252" s="4">
        <v>17.670000000000002</v>
      </c>
      <c r="I252" s="4">
        <v>17.350000000000001</v>
      </c>
    </row>
    <row r="253" spans="1:9" ht="75" x14ac:dyDescent="0.25">
      <c r="A253" s="4" t="s">
        <v>16</v>
      </c>
      <c r="B253" s="4" t="s">
        <v>17</v>
      </c>
      <c r="C253" s="4" t="s">
        <v>233</v>
      </c>
      <c r="D253" s="4" t="s">
        <v>153</v>
      </c>
      <c r="E253" s="5">
        <f>HYPERLINK("https://cao.dolgi.msk.ru/account/1030311699/", 1030311699)</f>
        <v>1030311699</v>
      </c>
      <c r="F253" s="4" t="s">
        <v>21</v>
      </c>
      <c r="G253" s="4">
        <v>109777.72</v>
      </c>
      <c r="H253" s="4">
        <v>37.369999999999997</v>
      </c>
      <c r="I253" s="4">
        <v>34.01</v>
      </c>
    </row>
    <row r="254" spans="1:9" ht="75" x14ac:dyDescent="0.25">
      <c r="A254" s="4" t="s">
        <v>16</v>
      </c>
      <c r="B254" s="4" t="s">
        <v>17</v>
      </c>
      <c r="C254" s="4" t="s">
        <v>233</v>
      </c>
      <c r="D254" s="4" t="s">
        <v>102</v>
      </c>
      <c r="E254" s="5">
        <f>HYPERLINK("https://cao.dolgi.msk.ru/account/1030311736/", 1030311736)</f>
        <v>1030311736</v>
      </c>
      <c r="F254" s="4" t="s">
        <v>21</v>
      </c>
      <c r="G254" s="4">
        <v>33704.21</v>
      </c>
      <c r="H254" s="4">
        <v>4.92</v>
      </c>
      <c r="I254" s="4">
        <v>4.6100000000000003</v>
      </c>
    </row>
    <row r="255" spans="1:9" ht="60" x14ac:dyDescent="0.25">
      <c r="A255" s="4" t="s">
        <v>16</v>
      </c>
      <c r="B255" s="4" t="s">
        <v>156</v>
      </c>
      <c r="C255" s="4" t="s">
        <v>234</v>
      </c>
      <c r="D255" s="4" t="s">
        <v>29</v>
      </c>
      <c r="E255" s="5">
        <f>HYPERLINK("https://cao.dolgi.msk.ru/account/1030362736/", 1030362736)</f>
        <v>1030362736</v>
      </c>
      <c r="F255" s="4" t="s">
        <v>21</v>
      </c>
      <c r="G255" s="4">
        <v>24075.37</v>
      </c>
      <c r="H255" s="4">
        <v>4.67</v>
      </c>
      <c r="I255" s="4">
        <v>4.66</v>
      </c>
    </row>
    <row r="256" spans="1:9" ht="60" x14ac:dyDescent="0.25">
      <c r="A256" s="4" t="s">
        <v>16</v>
      </c>
      <c r="B256" s="4" t="s">
        <v>156</v>
      </c>
      <c r="C256" s="4" t="s">
        <v>234</v>
      </c>
      <c r="D256" s="4" t="s">
        <v>95</v>
      </c>
      <c r="E256" s="5">
        <f>HYPERLINK("https://cao.dolgi.msk.ru/account/1030363042/", 1030363042)</f>
        <v>1030363042</v>
      </c>
      <c r="F256" s="4" t="s">
        <v>21</v>
      </c>
      <c r="G256" s="4">
        <v>131139.93</v>
      </c>
      <c r="H256" s="4">
        <v>18.899999999999999</v>
      </c>
      <c r="I256" s="4">
        <v>17</v>
      </c>
    </row>
    <row r="257" spans="1:9" ht="60" x14ac:dyDescent="0.25">
      <c r="A257" s="4" t="s">
        <v>16</v>
      </c>
      <c r="B257" s="4" t="s">
        <v>156</v>
      </c>
      <c r="C257" s="4" t="s">
        <v>234</v>
      </c>
      <c r="D257" s="4" t="s">
        <v>88</v>
      </c>
      <c r="E257" s="5">
        <f>HYPERLINK("https://cao.dolgi.msk.ru/account/1030363421/", 1030363421)</f>
        <v>1030363421</v>
      </c>
      <c r="F257" s="4" t="s">
        <v>21</v>
      </c>
      <c r="G257" s="4">
        <v>28434.93</v>
      </c>
      <c r="H257" s="4">
        <v>5.93</v>
      </c>
      <c r="I257" s="4">
        <v>3.8</v>
      </c>
    </row>
    <row r="258" spans="1:9" ht="60" x14ac:dyDescent="0.25">
      <c r="A258" s="4" t="s">
        <v>16</v>
      </c>
      <c r="B258" s="4" t="s">
        <v>156</v>
      </c>
      <c r="C258" s="4" t="s">
        <v>234</v>
      </c>
      <c r="D258" s="4" t="s">
        <v>57</v>
      </c>
      <c r="E258" s="5">
        <f>HYPERLINK("https://cao.dolgi.msk.ru/account/1030363253/", 1030363253)</f>
        <v>1030363253</v>
      </c>
      <c r="F258" s="4" t="s">
        <v>21</v>
      </c>
      <c r="G258" s="4">
        <v>22555.85</v>
      </c>
      <c r="H258" s="4">
        <v>7.62</v>
      </c>
      <c r="I258" s="4">
        <v>4.74</v>
      </c>
    </row>
    <row r="259" spans="1:9" ht="60" x14ac:dyDescent="0.25">
      <c r="A259" s="4" t="s">
        <v>16</v>
      </c>
      <c r="B259" s="4" t="s">
        <v>156</v>
      </c>
      <c r="C259" s="4" t="s">
        <v>234</v>
      </c>
      <c r="D259" s="4" t="s">
        <v>116</v>
      </c>
      <c r="E259" s="5">
        <f>HYPERLINK("https://cao.dolgi.msk.ru/account/1030038901/", 1030038901)</f>
        <v>1030038901</v>
      </c>
      <c r="F259" s="4" t="s">
        <v>21</v>
      </c>
      <c r="G259" s="4">
        <v>5830.6</v>
      </c>
      <c r="H259" s="4">
        <v>3.61</v>
      </c>
      <c r="I259" s="4">
        <v>1</v>
      </c>
    </row>
    <row r="260" spans="1:9" ht="60" x14ac:dyDescent="0.25">
      <c r="A260" s="4" t="s">
        <v>16</v>
      </c>
      <c r="B260" s="4" t="s">
        <v>156</v>
      </c>
      <c r="C260" s="4" t="s">
        <v>234</v>
      </c>
      <c r="D260" s="4" t="s">
        <v>85</v>
      </c>
      <c r="E260" s="5">
        <f>HYPERLINK("https://cao.dolgi.msk.ru/account/1030363034/", 1030363034)</f>
        <v>1030363034</v>
      </c>
      <c r="F260" s="4" t="s">
        <v>21</v>
      </c>
      <c r="G260" s="4">
        <v>18182.259999999998</v>
      </c>
      <c r="H260" s="4">
        <v>6.13</v>
      </c>
      <c r="I260" s="4">
        <v>4.74</v>
      </c>
    </row>
    <row r="261" spans="1:9" ht="60" x14ac:dyDescent="0.25">
      <c r="A261" s="4" t="s">
        <v>16</v>
      </c>
      <c r="B261" s="4" t="s">
        <v>156</v>
      </c>
      <c r="C261" s="4" t="s">
        <v>234</v>
      </c>
      <c r="D261" s="4" t="s">
        <v>86</v>
      </c>
      <c r="E261" s="5">
        <f>HYPERLINK("https://cao.dolgi.msk.ru/account/1030362939/", 1030362939)</f>
        <v>1030362939</v>
      </c>
      <c r="F261" s="4" t="s">
        <v>21</v>
      </c>
      <c r="G261" s="4">
        <v>64238.84</v>
      </c>
      <c r="H261" s="4">
        <v>3.84</v>
      </c>
      <c r="I261" s="4">
        <v>3.71</v>
      </c>
    </row>
    <row r="262" spans="1:9" ht="60" x14ac:dyDescent="0.25">
      <c r="A262" s="4" t="s">
        <v>16</v>
      </c>
      <c r="B262" s="4" t="s">
        <v>156</v>
      </c>
      <c r="C262" s="4" t="s">
        <v>234</v>
      </c>
      <c r="D262" s="4" t="s">
        <v>149</v>
      </c>
      <c r="E262" s="5">
        <f>HYPERLINK("https://cao.dolgi.msk.ru/account/1030363907/", 1030363907)</f>
        <v>1030363907</v>
      </c>
      <c r="F262" s="4" t="s">
        <v>21</v>
      </c>
      <c r="G262" s="4">
        <v>62597</v>
      </c>
      <c r="H262" s="4">
        <v>7.05</v>
      </c>
      <c r="I262" s="4">
        <v>3.39</v>
      </c>
    </row>
    <row r="263" spans="1:9" ht="60" x14ac:dyDescent="0.25">
      <c r="A263" s="4" t="s">
        <v>16</v>
      </c>
      <c r="B263" s="4" t="s">
        <v>156</v>
      </c>
      <c r="C263" s="4" t="s">
        <v>234</v>
      </c>
      <c r="D263" s="4" t="s">
        <v>235</v>
      </c>
      <c r="E263" s="5">
        <f>HYPERLINK("https://cao.dolgi.msk.ru/account/1030363544/", 1030363544)</f>
        <v>1030363544</v>
      </c>
      <c r="F263" s="4" t="s">
        <v>21</v>
      </c>
      <c r="G263" s="4">
        <v>30931.49</v>
      </c>
      <c r="H263" s="4">
        <v>3.31</v>
      </c>
      <c r="I263" s="4">
        <v>1.31</v>
      </c>
    </row>
    <row r="264" spans="1:9" ht="60" x14ac:dyDescent="0.25">
      <c r="A264" s="4" t="s">
        <v>16</v>
      </c>
      <c r="B264" s="4" t="s">
        <v>156</v>
      </c>
      <c r="C264" s="4" t="s">
        <v>234</v>
      </c>
      <c r="D264" s="4" t="s">
        <v>122</v>
      </c>
      <c r="E264" s="5">
        <f>HYPERLINK("https://cao.dolgi.msk.ru/account/1030363296/", 1030363296)</f>
        <v>1030363296</v>
      </c>
      <c r="F264" s="4" t="s">
        <v>21</v>
      </c>
      <c r="G264" s="4">
        <v>71701.41</v>
      </c>
      <c r="H264" s="4">
        <v>14.9</v>
      </c>
      <c r="I264" s="4">
        <v>14.25</v>
      </c>
    </row>
    <row r="265" spans="1:9" ht="60" x14ac:dyDescent="0.25">
      <c r="A265" s="4" t="s">
        <v>16</v>
      </c>
      <c r="B265" s="4" t="s">
        <v>156</v>
      </c>
      <c r="C265" s="4" t="s">
        <v>234</v>
      </c>
      <c r="D265" s="4" t="s">
        <v>33</v>
      </c>
      <c r="E265" s="5">
        <f>HYPERLINK("https://cao.dolgi.msk.ru/account/1030362381/", 1030362381)</f>
        <v>1030362381</v>
      </c>
      <c r="F265" s="4" t="s">
        <v>21</v>
      </c>
      <c r="G265" s="4">
        <v>63083.54</v>
      </c>
      <c r="H265" s="4">
        <v>13.42</v>
      </c>
      <c r="I265" s="4">
        <v>8.1300000000000008</v>
      </c>
    </row>
    <row r="266" spans="1:9" ht="60" x14ac:dyDescent="0.25">
      <c r="A266" s="4" t="s">
        <v>16</v>
      </c>
      <c r="B266" s="4" t="s">
        <v>156</v>
      </c>
      <c r="C266" s="4" t="s">
        <v>234</v>
      </c>
      <c r="D266" s="4" t="s">
        <v>36</v>
      </c>
      <c r="E266" s="5">
        <f>HYPERLINK("https://cao.dolgi.msk.ru/account/1030039808/", 1030039808)</f>
        <v>1030039808</v>
      </c>
      <c r="F266" s="4" t="s">
        <v>21</v>
      </c>
      <c r="G266" s="4">
        <v>95096.5</v>
      </c>
      <c r="H266" s="4">
        <v>26.48</v>
      </c>
      <c r="I266" s="4">
        <v>22.85</v>
      </c>
    </row>
    <row r="267" spans="1:9" ht="60" x14ac:dyDescent="0.25">
      <c r="A267" s="4" t="s">
        <v>16</v>
      </c>
      <c r="B267" s="4" t="s">
        <v>156</v>
      </c>
      <c r="C267" s="4" t="s">
        <v>234</v>
      </c>
      <c r="D267" s="4" t="s">
        <v>50</v>
      </c>
      <c r="E267" s="5">
        <f>HYPERLINK("https://cao.dolgi.msk.ru/account/1030362584/", 1030362584)</f>
        <v>1030362584</v>
      </c>
      <c r="F267" s="4" t="s">
        <v>21</v>
      </c>
      <c r="G267" s="4">
        <v>40045.15</v>
      </c>
      <c r="H267" s="4">
        <v>4.42</v>
      </c>
      <c r="I267" s="4">
        <v>0.86</v>
      </c>
    </row>
    <row r="268" spans="1:9" ht="60" x14ac:dyDescent="0.25">
      <c r="A268" s="4" t="s">
        <v>16</v>
      </c>
      <c r="B268" s="4" t="s">
        <v>156</v>
      </c>
      <c r="C268" s="4" t="s">
        <v>234</v>
      </c>
      <c r="D268" s="4" t="s">
        <v>236</v>
      </c>
      <c r="E268" s="5">
        <f>HYPERLINK("https://cao.dolgi.msk.ru/account/1030362314/", 1030362314)</f>
        <v>1030362314</v>
      </c>
      <c r="F268" s="4" t="s">
        <v>21</v>
      </c>
      <c r="G268" s="4">
        <v>22304.35</v>
      </c>
      <c r="H268" s="4">
        <v>3.67</v>
      </c>
      <c r="I268" s="4">
        <v>3.69</v>
      </c>
    </row>
    <row r="269" spans="1:9" ht="75" x14ac:dyDescent="0.25">
      <c r="A269" s="4" t="s">
        <v>16</v>
      </c>
      <c r="B269" s="4" t="s">
        <v>156</v>
      </c>
      <c r="C269" s="4" t="s">
        <v>237</v>
      </c>
      <c r="D269" s="4" t="s">
        <v>238</v>
      </c>
      <c r="E269" s="5">
        <f>HYPERLINK("https://cao.dolgi.msk.ru/account/1030208827/", 1030208827)</f>
        <v>1030208827</v>
      </c>
      <c r="F269" s="4" t="s">
        <v>21</v>
      </c>
      <c r="G269" s="4">
        <v>192862.82</v>
      </c>
      <c r="H269" s="4">
        <v>19.510000000000002</v>
      </c>
      <c r="I269" s="4">
        <v>19.77</v>
      </c>
    </row>
    <row r="270" spans="1:9" ht="75" x14ac:dyDescent="0.25">
      <c r="A270" s="4" t="s">
        <v>16</v>
      </c>
      <c r="B270" s="4" t="s">
        <v>156</v>
      </c>
      <c r="C270" s="4" t="s">
        <v>237</v>
      </c>
      <c r="D270" s="4" t="s">
        <v>239</v>
      </c>
      <c r="E270" s="5">
        <f>HYPERLINK("https://cao.dolgi.msk.ru/account/1030209432/", 1030209432)</f>
        <v>1030209432</v>
      </c>
      <c r="F270" s="4" t="s">
        <v>21</v>
      </c>
      <c r="G270" s="4">
        <v>308790.59000000003</v>
      </c>
      <c r="H270" s="4">
        <v>23.43</v>
      </c>
      <c r="I270" s="4">
        <v>23.13</v>
      </c>
    </row>
    <row r="271" spans="1:9" ht="75" x14ac:dyDescent="0.25">
      <c r="A271" s="4" t="s">
        <v>16</v>
      </c>
      <c r="B271" s="4" t="s">
        <v>156</v>
      </c>
      <c r="C271" s="4" t="s">
        <v>237</v>
      </c>
      <c r="D271" s="4" t="s">
        <v>240</v>
      </c>
      <c r="E271" s="5">
        <f>HYPERLINK("https://cao.dolgi.msk.ru/account/1030210353/", 1030210353)</f>
        <v>1030210353</v>
      </c>
      <c r="F271" s="4" t="s">
        <v>21</v>
      </c>
      <c r="G271" s="4">
        <v>68238.28</v>
      </c>
      <c r="H271" s="4">
        <v>4.13</v>
      </c>
      <c r="I271" s="4">
        <v>4.0999999999999996</v>
      </c>
    </row>
    <row r="272" spans="1:9" ht="75" x14ac:dyDescent="0.25">
      <c r="A272" s="4" t="s">
        <v>16</v>
      </c>
      <c r="B272" s="4" t="s">
        <v>156</v>
      </c>
      <c r="C272" s="4" t="s">
        <v>237</v>
      </c>
      <c r="D272" s="4" t="s">
        <v>241</v>
      </c>
      <c r="E272" s="5">
        <f>HYPERLINK("https://cao.dolgi.msk.ru/account/1030210468/", 1030210468)</f>
        <v>1030210468</v>
      </c>
      <c r="F272" s="4" t="s">
        <v>21</v>
      </c>
      <c r="G272" s="4">
        <v>59240.08</v>
      </c>
      <c r="H272" s="4">
        <v>3.88</v>
      </c>
      <c r="I272" s="4">
        <v>4.46</v>
      </c>
    </row>
    <row r="273" spans="1:9" ht="75" x14ac:dyDescent="0.25">
      <c r="A273" s="4" t="s">
        <v>16</v>
      </c>
      <c r="B273" s="4" t="s">
        <v>156</v>
      </c>
      <c r="C273" s="4" t="s">
        <v>237</v>
      </c>
      <c r="D273" s="4" t="s">
        <v>242</v>
      </c>
      <c r="E273" s="5">
        <f>HYPERLINK("https://cao.dolgi.msk.ru/account/1030210863/", 1030210863)</f>
        <v>1030210863</v>
      </c>
      <c r="F273" s="4" t="s">
        <v>21</v>
      </c>
      <c r="G273" s="4">
        <v>75409.42</v>
      </c>
      <c r="H273" s="4">
        <v>6.5</v>
      </c>
      <c r="I273" s="4">
        <v>6.26</v>
      </c>
    </row>
    <row r="274" spans="1:9" ht="75" x14ac:dyDescent="0.25">
      <c r="A274" s="4" t="s">
        <v>16</v>
      </c>
      <c r="B274" s="4" t="s">
        <v>156</v>
      </c>
      <c r="C274" s="4" t="s">
        <v>237</v>
      </c>
      <c r="D274" s="4" t="s">
        <v>243</v>
      </c>
      <c r="E274" s="5">
        <f>HYPERLINK("https://cao.dolgi.msk.ru/account/1030210839/", 1030210839)</f>
        <v>1030210839</v>
      </c>
      <c r="F274" s="4" t="s">
        <v>21</v>
      </c>
      <c r="G274" s="4">
        <v>154501.12</v>
      </c>
      <c r="H274" s="4">
        <v>18.7</v>
      </c>
      <c r="I274" s="4">
        <v>18.21</v>
      </c>
    </row>
    <row r="275" spans="1:9" ht="75" x14ac:dyDescent="0.25">
      <c r="A275" s="4" t="s">
        <v>16</v>
      </c>
      <c r="B275" s="4" t="s">
        <v>156</v>
      </c>
      <c r="C275" s="4" t="s">
        <v>237</v>
      </c>
      <c r="D275" s="4" t="s">
        <v>244</v>
      </c>
      <c r="E275" s="5">
        <f>HYPERLINK("https://cao.dolgi.msk.ru/account/1030210994/", 1030210994)</f>
        <v>1030210994</v>
      </c>
      <c r="F275" s="4" t="s">
        <v>21</v>
      </c>
      <c r="G275" s="4">
        <v>23763.78</v>
      </c>
      <c r="H275" s="4">
        <v>4.1399999999999997</v>
      </c>
      <c r="I275" s="4">
        <v>4.07</v>
      </c>
    </row>
    <row r="276" spans="1:9" ht="60" x14ac:dyDescent="0.25">
      <c r="A276" s="4" t="s">
        <v>16</v>
      </c>
      <c r="B276" s="4" t="s">
        <v>156</v>
      </c>
      <c r="C276" s="4" t="s">
        <v>245</v>
      </c>
      <c r="D276" s="4" t="s">
        <v>246</v>
      </c>
      <c r="E276" s="5">
        <f>HYPERLINK("https://cao.dolgi.msk.ru/account/1030221538/", 1030221538)</f>
        <v>1030221538</v>
      </c>
      <c r="F276" s="4" t="s">
        <v>21</v>
      </c>
      <c r="G276" s="4">
        <v>116737.89</v>
      </c>
      <c r="H276" s="4">
        <v>16.350000000000001</v>
      </c>
      <c r="I276" s="4">
        <v>16.11</v>
      </c>
    </row>
    <row r="277" spans="1:9" ht="60" x14ac:dyDescent="0.25">
      <c r="A277" s="4" t="s">
        <v>16</v>
      </c>
      <c r="B277" s="4" t="s">
        <v>156</v>
      </c>
      <c r="C277" s="4" t="s">
        <v>245</v>
      </c>
      <c r="D277" s="4" t="s">
        <v>247</v>
      </c>
      <c r="E277" s="5">
        <f>HYPERLINK("https://cao.dolgi.msk.ru/account/1030222688/", 1030222688)</f>
        <v>1030222688</v>
      </c>
      <c r="F277" s="4" t="s">
        <v>21</v>
      </c>
      <c r="G277" s="4">
        <v>28814.87</v>
      </c>
      <c r="H277" s="4">
        <v>3.46</v>
      </c>
      <c r="I277" s="4">
        <v>3.07</v>
      </c>
    </row>
    <row r="278" spans="1:9" ht="60" x14ac:dyDescent="0.25">
      <c r="A278" s="4" t="s">
        <v>16</v>
      </c>
      <c r="B278" s="4" t="s">
        <v>156</v>
      </c>
      <c r="C278" s="4" t="s">
        <v>245</v>
      </c>
      <c r="D278" s="4" t="s">
        <v>248</v>
      </c>
      <c r="E278" s="5">
        <f>HYPERLINK("https://cao.dolgi.msk.ru/account/1030222696/", 1030222696)</f>
        <v>1030222696</v>
      </c>
      <c r="F278" s="4" t="s">
        <v>21</v>
      </c>
      <c r="G278" s="4">
        <v>67773.95</v>
      </c>
      <c r="H278" s="4">
        <v>7.84</v>
      </c>
      <c r="I278" s="4">
        <v>8.08</v>
      </c>
    </row>
    <row r="279" spans="1:9" ht="60" x14ac:dyDescent="0.25">
      <c r="A279" s="4" t="s">
        <v>16</v>
      </c>
      <c r="B279" s="4" t="s">
        <v>156</v>
      </c>
      <c r="C279" s="4" t="s">
        <v>245</v>
      </c>
      <c r="D279" s="4" t="s">
        <v>249</v>
      </c>
      <c r="E279" s="5">
        <f>HYPERLINK("https://cao.dolgi.msk.ru/account/1030348299/", 1030348299)</f>
        <v>1030348299</v>
      </c>
      <c r="F279" s="4" t="s">
        <v>21</v>
      </c>
      <c r="G279" s="4">
        <v>30051.88</v>
      </c>
      <c r="H279" s="4">
        <v>6.41</v>
      </c>
      <c r="I279" s="4">
        <v>3.88</v>
      </c>
    </row>
    <row r="280" spans="1:9" ht="60" x14ac:dyDescent="0.25">
      <c r="A280" s="4" t="s">
        <v>16</v>
      </c>
      <c r="B280" s="4" t="s">
        <v>156</v>
      </c>
      <c r="C280" s="4" t="s">
        <v>245</v>
      </c>
      <c r="D280" s="4" t="s">
        <v>250</v>
      </c>
      <c r="E280" s="5">
        <f>HYPERLINK("https://cao.dolgi.msk.ru/account/1030223621/", 1030223621)</f>
        <v>1030223621</v>
      </c>
      <c r="F280" s="4" t="s">
        <v>21</v>
      </c>
      <c r="G280" s="4">
        <v>17552.8</v>
      </c>
      <c r="H280" s="4">
        <v>3.94</v>
      </c>
      <c r="I280" s="4">
        <v>3.99</v>
      </c>
    </row>
    <row r="281" spans="1:9" ht="60" x14ac:dyDescent="0.25">
      <c r="A281" s="4" t="s">
        <v>16</v>
      </c>
      <c r="B281" s="4" t="s">
        <v>156</v>
      </c>
      <c r="C281" s="4" t="s">
        <v>245</v>
      </c>
      <c r="D281" s="4" t="s">
        <v>251</v>
      </c>
      <c r="E281" s="5">
        <f>HYPERLINK("https://cao.dolgi.msk.ru/account/1030223859/", 1030223859)</f>
        <v>1030223859</v>
      </c>
      <c r="F281" s="4" t="s">
        <v>21</v>
      </c>
      <c r="G281" s="4">
        <v>74184.08</v>
      </c>
      <c r="H281" s="4">
        <v>8.07</v>
      </c>
      <c r="I281" s="4">
        <v>7.6</v>
      </c>
    </row>
    <row r="282" spans="1:9" ht="60" x14ac:dyDescent="0.25">
      <c r="A282" s="4" t="s">
        <v>16</v>
      </c>
      <c r="B282" s="4" t="s">
        <v>156</v>
      </c>
      <c r="C282" s="4" t="s">
        <v>252</v>
      </c>
      <c r="D282" s="4" t="s">
        <v>66</v>
      </c>
      <c r="E282" s="5">
        <f>HYPERLINK("https://cao.dolgi.msk.ru/account/1030247711/", 1030247711)</f>
        <v>1030247711</v>
      </c>
      <c r="F282" s="4" t="s">
        <v>21</v>
      </c>
      <c r="G282" s="4">
        <v>29537.8</v>
      </c>
      <c r="H282" s="4">
        <v>7.23</v>
      </c>
      <c r="I282" s="4">
        <v>4.72</v>
      </c>
    </row>
    <row r="283" spans="1:9" ht="60" x14ac:dyDescent="0.25">
      <c r="A283" s="4" t="s">
        <v>16</v>
      </c>
      <c r="B283" s="4" t="s">
        <v>156</v>
      </c>
      <c r="C283" s="4" t="s">
        <v>253</v>
      </c>
      <c r="D283" s="4" t="s">
        <v>34</v>
      </c>
      <c r="E283" s="5">
        <f>HYPERLINK("https://cao.dolgi.msk.ru/account/1030366788/", 1030366788)</f>
        <v>1030366788</v>
      </c>
      <c r="F283" s="4" t="s">
        <v>21</v>
      </c>
      <c r="G283" s="4">
        <v>53279.14</v>
      </c>
      <c r="H283" s="4">
        <v>9.58</v>
      </c>
      <c r="I283" s="4">
        <v>8.4700000000000006</v>
      </c>
    </row>
    <row r="284" spans="1:9" ht="60" x14ac:dyDescent="0.25">
      <c r="A284" s="4" t="s">
        <v>16</v>
      </c>
      <c r="B284" s="4" t="s">
        <v>156</v>
      </c>
      <c r="C284" s="4" t="s">
        <v>253</v>
      </c>
      <c r="D284" s="4" t="s">
        <v>34</v>
      </c>
      <c r="E284" s="5">
        <f>HYPERLINK("https://cao.dolgi.msk.ru/account/1030366817/", 1030366817)</f>
        <v>1030366817</v>
      </c>
      <c r="F284" s="4" t="s">
        <v>21</v>
      </c>
      <c r="G284" s="4">
        <v>8432.4699999999993</v>
      </c>
      <c r="H284" s="4">
        <v>3.77</v>
      </c>
      <c r="I284" s="4">
        <v>3.81</v>
      </c>
    </row>
    <row r="285" spans="1:9" ht="60" x14ac:dyDescent="0.25">
      <c r="A285" s="4" t="s">
        <v>16</v>
      </c>
      <c r="B285" s="4" t="s">
        <v>156</v>
      </c>
      <c r="C285" s="4" t="s">
        <v>254</v>
      </c>
      <c r="D285" s="4" t="s">
        <v>255</v>
      </c>
      <c r="E285" s="5">
        <f>HYPERLINK("https://cao.dolgi.msk.ru/account/1030203209/", 1030203209)</f>
        <v>1030203209</v>
      </c>
      <c r="F285" s="4" t="s">
        <v>21</v>
      </c>
      <c r="G285" s="4">
        <v>135049.17000000001</v>
      </c>
      <c r="H285" s="4">
        <v>22.31</v>
      </c>
      <c r="I285" s="4">
        <v>23.96</v>
      </c>
    </row>
    <row r="286" spans="1:9" ht="60" x14ac:dyDescent="0.25">
      <c r="A286" s="4" t="s">
        <v>16</v>
      </c>
      <c r="B286" s="4" t="s">
        <v>156</v>
      </c>
      <c r="C286" s="4" t="s">
        <v>256</v>
      </c>
      <c r="D286" s="4" t="s">
        <v>58</v>
      </c>
      <c r="E286" s="5">
        <f>HYPERLINK("https://cao.dolgi.msk.ru/account/1039110252/", 1039110252)</f>
        <v>1039110252</v>
      </c>
      <c r="F286" s="4" t="s">
        <v>21</v>
      </c>
      <c r="G286" s="4">
        <v>28507.07</v>
      </c>
      <c r="H286" s="4">
        <v>3.81</v>
      </c>
      <c r="I286" s="4">
        <v>3.64</v>
      </c>
    </row>
    <row r="287" spans="1:9" ht="60" x14ac:dyDescent="0.25">
      <c r="A287" s="4" t="s">
        <v>16</v>
      </c>
      <c r="B287" s="4" t="s">
        <v>156</v>
      </c>
      <c r="C287" s="4" t="s">
        <v>256</v>
      </c>
      <c r="D287" s="4" t="s">
        <v>62</v>
      </c>
      <c r="E287" s="5">
        <f>HYPERLINK("https://cao.dolgi.msk.ru/account/1030371907/", 1030371907)</f>
        <v>1030371907</v>
      </c>
      <c r="F287" s="4" t="s">
        <v>21</v>
      </c>
      <c r="G287" s="4">
        <v>51012.77</v>
      </c>
      <c r="H287" s="4">
        <v>7.35</v>
      </c>
      <c r="I287" s="4">
        <v>6.82</v>
      </c>
    </row>
    <row r="288" spans="1:9" ht="60" x14ac:dyDescent="0.25">
      <c r="A288" s="4" t="s">
        <v>16</v>
      </c>
      <c r="B288" s="4" t="s">
        <v>156</v>
      </c>
      <c r="C288" s="4" t="s">
        <v>256</v>
      </c>
      <c r="D288" s="4" t="s">
        <v>23</v>
      </c>
      <c r="E288" s="5">
        <f>HYPERLINK("https://cao.dolgi.msk.ru/account/1039110367/", 1039110367)</f>
        <v>1039110367</v>
      </c>
      <c r="F288" s="4" t="s">
        <v>21</v>
      </c>
      <c r="G288" s="4">
        <v>235935.45</v>
      </c>
      <c r="H288" s="4">
        <v>54.73</v>
      </c>
      <c r="I288" s="4">
        <v>59.21</v>
      </c>
    </row>
    <row r="289" spans="1:9" ht="60" x14ac:dyDescent="0.25">
      <c r="A289" s="4" t="s">
        <v>16</v>
      </c>
      <c r="B289" s="4" t="s">
        <v>156</v>
      </c>
      <c r="C289" s="4" t="s">
        <v>256</v>
      </c>
      <c r="D289" s="4" t="s">
        <v>26</v>
      </c>
      <c r="E289" s="5">
        <f>HYPERLINK("https://cao.dolgi.msk.ru/account/1030371026/", 1030371026)</f>
        <v>1030371026</v>
      </c>
      <c r="F289" s="4" t="s">
        <v>21</v>
      </c>
      <c r="G289" s="4">
        <v>129164.68</v>
      </c>
      <c r="H289" s="4">
        <v>13.82</v>
      </c>
      <c r="I289" s="4">
        <v>13.5</v>
      </c>
    </row>
    <row r="290" spans="1:9" ht="60" x14ac:dyDescent="0.25">
      <c r="A290" s="4" t="s">
        <v>16</v>
      </c>
      <c r="B290" s="4" t="s">
        <v>156</v>
      </c>
      <c r="C290" s="4" t="s">
        <v>256</v>
      </c>
      <c r="D290" s="4" t="s">
        <v>111</v>
      </c>
      <c r="E290" s="5">
        <f>HYPERLINK("https://cao.dolgi.msk.ru/account/1039110885/", 1039110885)</f>
        <v>1039110885</v>
      </c>
      <c r="F290" s="4" t="s">
        <v>21</v>
      </c>
      <c r="G290" s="4">
        <v>33281.17</v>
      </c>
      <c r="H290" s="4">
        <v>3.91</v>
      </c>
      <c r="I290" s="4">
        <v>3.92</v>
      </c>
    </row>
    <row r="291" spans="1:9" ht="60" x14ac:dyDescent="0.25">
      <c r="A291" s="4" t="s">
        <v>16</v>
      </c>
      <c r="B291" s="4" t="s">
        <v>156</v>
      </c>
      <c r="C291" s="4" t="s">
        <v>256</v>
      </c>
      <c r="D291" s="4" t="s">
        <v>127</v>
      </c>
      <c r="E291" s="5">
        <f>HYPERLINK("https://cao.dolgi.msk.ru/account/1030370947/", 1030370947)</f>
        <v>1030370947</v>
      </c>
      <c r="F291" s="4" t="s">
        <v>21</v>
      </c>
      <c r="G291" s="4">
        <v>88660.36</v>
      </c>
      <c r="H291" s="4">
        <v>12.59</v>
      </c>
      <c r="I291" s="4">
        <v>12.92</v>
      </c>
    </row>
    <row r="292" spans="1:9" ht="60" x14ac:dyDescent="0.25">
      <c r="A292" s="4" t="s">
        <v>16</v>
      </c>
      <c r="B292" s="4" t="s">
        <v>156</v>
      </c>
      <c r="C292" s="4" t="s">
        <v>256</v>
      </c>
      <c r="D292" s="4" t="s">
        <v>257</v>
      </c>
      <c r="E292" s="5">
        <f>HYPERLINK("https://cao.dolgi.msk.ru/account/1039111263/", 1039111263)</f>
        <v>1039111263</v>
      </c>
      <c r="F292" s="4" t="s">
        <v>21</v>
      </c>
      <c r="G292" s="4">
        <v>24887.03</v>
      </c>
      <c r="H292" s="4">
        <v>3.75</v>
      </c>
      <c r="I292" s="4">
        <v>4.21</v>
      </c>
    </row>
    <row r="293" spans="1:9" ht="60" x14ac:dyDescent="0.25">
      <c r="A293" s="4" t="s">
        <v>16</v>
      </c>
      <c r="B293" s="4" t="s">
        <v>156</v>
      </c>
      <c r="C293" s="4" t="s">
        <v>256</v>
      </c>
      <c r="D293" s="4" t="s">
        <v>258</v>
      </c>
      <c r="E293" s="5">
        <f>HYPERLINK("https://cao.dolgi.msk.ru/account/1030371755/", 1030371755)</f>
        <v>1030371755</v>
      </c>
      <c r="F293" s="4" t="s">
        <v>21</v>
      </c>
      <c r="G293" s="4">
        <v>257752.9</v>
      </c>
      <c r="H293" s="4">
        <v>17.059999999999999</v>
      </c>
      <c r="I293" s="4">
        <v>13.52</v>
      </c>
    </row>
    <row r="294" spans="1:9" ht="60" x14ac:dyDescent="0.25">
      <c r="A294" s="4" t="s">
        <v>16</v>
      </c>
      <c r="B294" s="4" t="s">
        <v>156</v>
      </c>
      <c r="C294" s="4" t="s">
        <v>256</v>
      </c>
      <c r="D294" s="4" t="s">
        <v>259</v>
      </c>
      <c r="E294" s="5">
        <f>HYPERLINK("https://cao.dolgi.msk.ru/account/1030371069/", 1030371069)</f>
        <v>1030371069</v>
      </c>
      <c r="F294" s="4" t="s">
        <v>21</v>
      </c>
      <c r="G294" s="4">
        <v>107437.13</v>
      </c>
      <c r="H294" s="4">
        <v>8.1999999999999993</v>
      </c>
      <c r="I294" s="4">
        <v>7.72</v>
      </c>
    </row>
    <row r="295" spans="1:9" ht="60" x14ac:dyDescent="0.25">
      <c r="A295" s="4" t="s">
        <v>16</v>
      </c>
      <c r="B295" s="4" t="s">
        <v>156</v>
      </c>
      <c r="C295" s="4" t="s">
        <v>256</v>
      </c>
      <c r="D295" s="4" t="s">
        <v>260</v>
      </c>
      <c r="E295" s="5">
        <f>HYPERLINK("https://cao.dolgi.msk.ru/account/1030372192/", 1030372192)</f>
        <v>1030372192</v>
      </c>
      <c r="F295" s="4" t="s">
        <v>21</v>
      </c>
      <c r="G295" s="4">
        <v>57833.01</v>
      </c>
      <c r="H295" s="4">
        <v>3.47</v>
      </c>
      <c r="I295" s="4">
        <v>3.44</v>
      </c>
    </row>
    <row r="296" spans="1:9" ht="60" x14ac:dyDescent="0.25">
      <c r="A296" s="4" t="s">
        <v>16</v>
      </c>
      <c r="B296" s="4" t="s">
        <v>156</v>
      </c>
      <c r="C296" s="4" t="s">
        <v>256</v>
      </c>
      <c r="D296" s="4" t="s">
        <v>159</v>
      </c>
      <c r="E296" s="5">
        <f>HYPERLINK("https://cao.dolgi.msk.ru/account/1039111431/", 1039111431)</f>
        <v>1039111431</v>
      </c>
      <c r="F296" s="4" t="s">
        <v>21</v>
      </c>
      <c r="G296" s="4">
        <v>23205.599999999999</v>
      </c>
      <c r="H296" s="4">
        <v>3.13</v>
      </c>
      <c r="I296" s="4">
        <v>3.2</v>
      </c>
    </row>
    <row r="297" spans="1:9" ht="60" x14ac:dyDescent="0.25">
      <c r="A297" s="4" t="s">
        <v>16</v>
      </c>
      <c r="B297" s="4" t="s">
        <v>156</v>
      </c>
      <c r="C297" s="4" t="s">
        <v>256</v>
      </c>
      <c r="D297" s="4" t="s">
        <v>261</v>
      </c>
      <c r="E297" s="5">
        <f>HYPERLINK("https://cao.dolgi.msk.ru/account/1030371878/", 1030371878)</f>
        <v>1030371878</v>
      </c>
      <c r="F297" s="4" t="s">
        <v>21</v>
      </c>
      <c r="G297" s="4">
        <v>29316.19</v>
      </c>
      <c r="H297" s="4">
        <v>4.46</v>
      </c>
      <c r="I297" s="4">
        <v>3.89</v>
      </c>
    </row>
    <row r="298" spans="1:9" ht="60" x14ac:dyDescent="0.25">
      <c r="A298" s="4" t="s">
        <v>16</v>
      </c>
      <c r="B298" s="4" t="s">
        <v>156</v>
      </c>
      <c r="C298" s="4" t="s">
        <v>256</v>
      </c>
      <c r="D298" s="4" t="s">
        <v>40</v>
      </c>
      <c r="E298" s="5">
        <f>HYPERLINK("https://cao.dolgi.msk.ru/account/1039111634/", 1039111634)</f>
        <v>1039111634</v>
      </c>
      <c r="F298" s="4" t="s">
        <v>21</v>
      </c>
      <c r="G298" s="4">
        <v>301555.94</v>
      </c>
      <c r="H298" s="4">
        <v>42.55</v>
      </c>
      <c r="I298" s="4">
        <v>44.71</v>
      </c>
    </row>
    <row r="299" spans="1:9" ht="60" x14ac:dyDescent="0.25">
      <c r="A299" s="4" t="s">
        <v>16</v>
      </c>
      <c r="B299" s="4" t="s">
        <v>156</v>
      </c>
      <c r="C299" s="4" t="s">
        <v>256</v>
      </c>
      <c r="D299" s="4" t="s">
        <v>48</v>
      </c>
      <c r="E299" s="5">
        <f>HYPERLINK("https://cao.dolgi.msk.ru/account/1039111749/", 1039111749)</f>
        <v>1039111749</v>
      </c>
      <c r="F299" s="4" t="s">
        <v>21</v>
      </c>
      <c r="G299" s="4">
        <v>15580.45</v>
      </c>
      <c r="H299" s="4">
        <v>3.76</v>
      </c>
      <c r="I299" s="4">
        <v>3.82</v>
      </c>
    </row>
    <row r="300" spans="1:9" ht="60" x14ac:dyDescent="0.25">
      <c r="A300" s="4" t="s">
        <v>16</v>
      </c>
      <c r="B300" s="4" t="s">
        <v>156</v>
      </c>
      <c r="C300" s="4" t="s">
        <v>256</v>
      </c>
      <c r="D300" s="4" t="s">
        <v>262</v>
      </c>
      <c r="E300" s="5">
        <f>HYPERLINK("https://cao.dolgi.msk.ru/account/1030365769/", 1030365769)</f>
        <v>1030365769</v>
      </c>
      <c r="F300" s="4" t="s">
        <v>21</v>
      </c>
      <c r="G300" s="4">
        <v>3048.08</v>
      </c>
      <c r="H300" s="4">
        <v>3.77</v>
      </c>
      <c r="I300" s="4"/>
    </row>
    <row r="301" spans="1:9" ht="60" x14ac:dyDescent="0.25">
      <c r="A301" s="4" t="s">
        <v>16</v>
      </c>
      <c r="B301" s="4" t="s">
        <v>156</v>
      </c>
      <c r="C301" s="4" t="s">
        <v>256</v>
      </c>
      <c r="D301" s="4" t="s">
        <v>50</v>
      </c>
      <c r="E301" s="5">
        <f>HYPERLINK("https://cao.dolgi.msk.ru/account/1039111829/", 1039111829)</f>
        <v>1039111829</v>
      </c>
      <c r="F301" s="4" t="s">
        <v>21</v>
      </c>
      <c r="G301" s="4">
        <v>13787.69</v>
      </c>
      <c r="H301" s="4">
        <v>4.75</v>
      </c>
      <c r="I301" s="4">
        <v>5.08</v>
      </c>
    </row>
    <row r="302" spans="1:9" ht="60" x14ac:dyDescent="0.25">
      <c r="A302" s="4" t="s">
        <v>16</v>
      </c>
      <c r="B302" s="4" t="s">
        <v>156</v>
      </c>
      <c r="C302" s="4" t="s">
        <v>256</v>
      </c>
      <c r="D302" s="4" t="s">
        <v>71</v>
      </c>
      <c r="E302" s="5">
        <f>HYPERLINK("https://cao.dolgi.msk.ru/account/1030364352/", 1030364352)</f>
        <v>1030364352</v>
      </c>
      <c r="F302" s="4" t="s">
        <v>21</v>
      </c>
      <c r="G302" s="4">
        <v>3422.71</v>
      </c>
      <c r="H302" s="4">
        <v>3.1</v>
      </c>
      <c r="I302" s="4"/>
    </row>
    <row r="303" spans="1:9" ht="60" x14ac:dyDescent="0.25">
      <c r="A303" s="4" t="s">
        <v>16</v>
      </c>
      <c r="B303" s="4" t="s">
        <v>156</v>
      </c>
      <c r="C303" s="4" t="s">
        <v>256</v>
      </c>
      <c r="D303" s="4" t="s">
        <v>263</v>
      </c>
      <c r="E303" s="5">
        <f>HYPERLINK("https://cao.dolgi.msk.ru/account/1039112186/", 1039112186)</f>
        <v>1039112186</v>
      </c>
      <c r="F303" s="4" t="s">
        <v>21</v>
      </c>
      <c r="G303" s="4">
        <v>196656.17</v>
      </c>
      <c r="H303" s="4">
        <v>56.36</v>
      </c>
      <c r="I303" s="4">
        <v>61.75</v>
      </c>
    </row>
    <row r="304" spans="1:9" ht="60" x14ac:dyDescent="0.25">
      <c r="A304" s="4" t="s">
        <v>16</v>
      </c>
      <c r="B304" s="4" t="s">
        <v>156</v>
      </c>
      <c r="C304" s="4" t="s">
        <v>264</v>
      </c>
      <c r="D304" s="4" t="s">
        <v>20</v>
      </c>
      <c r="E304" s="5">
        <f>HYPERLINK("https://cao.dolgi.msk.ru/account/1030203751/", 1030203751)</f>
        <v>1030203751</v>
      </c>
      <c r="F304" s="4" t="s">
        <v>21</v>
      </c>
      <c r="G304" s="4">
        <v>64143.72</v>
      </c>
      <c r="H304" s="4">
        <v>12.92</v>
      </c>
      <c r="I304" s="4">
        <v>12.44</v>
      </c>
    </row>
    <row r="305" spans="1:9" ht="60" x14ac:dyDescent="0.25">
      <c r="A305" s="4" t="s">
        <v>16</v>
      </c>
      <c r="B305" s="4" t="s">
        <v>156</v>
      </c>
      <c r="C305" s="4" t="s">
        <v>264</v>
      </c>
      <c r="D305" s="4" t="s">
        <v>61</v>
      </c>
      <c r="E305" s="5">
        <f>HYPERLINK("https://cao.dolgi.msk.ru/account/1030203874/", 1030203874)</f>
        <v>1030203874</v>
      </c>
      <c r="F305" s="4" t="s">
        <v>21</v>
      </c>
      <c r="G305" s="4">
        <v>38509.879999999997</v>
      </c>
      <c r="H305" s="4">
        <v>5.99</v>
      </c>
      <c r="I305" s="4">
        <v>6.04</v>
      </c>
    </row>
    <row r="306" spans="1:9" ht="60" x14ac:dyDescent="0.25">
      <c r="A306" s="4" t="s">
        <v>16</v>
      </c>
      <c r="B306" s="4" t="s">
        <v>156</v>
      </c>
      <c r="C306" s="4" t="s">
        <v>265</v>
      </c>
      <c r="D306" s="4" t="s">
        <v>120</v>
      </c>
      <c r="E306" s="5">
        <f>HYPERLINK("https://cao.dolgi.msk.ru/account/1030227323/", 1030227323)</f>
        <v>1030227323</v>
      </c>
      <c r="F306" s="4" t="s">
        <v>21</v>
      </c>
      <c r="G306" s="4">
        <v>567881.31000000006</v>
      </c>
      <c r="H306" s="4">
        <v>112.36</v>
      </c>
      <c r="I306" s="4">
        <v>145.63</v>
      </c>
    </row>
    <row r="307" spans="1:9" ht="60" x14ac:dyDescent="0.25">
      <c r="A307" s="4" t="s">
        <v>16</v>
      </c>
      <c r="B307" s="4" t="s">
        <v>156</v>
      </c>
      <c r="C307" s="4" t="s">
        <v>265</v>
      </c>
      <c r="D307" s="4" t="s">
        <v>121</v>
      </c>
      <c r="E307" s="5">
        <f>HYPERLINK("https://cao.dolgi.msk.ru/account/1030227569/", 1030227569)</f>
        <v>1030227569</v>
      </c>
      <c r="F307" s="4" t="s">
        <v>21</v>
      </c>
      <c r="G307" s="4">
        <v>118180.42</v>
      </c>
      <c r="H307" s="4">
        <v>17.190000000000001</v>
      </c>
      <c r="I307" s="4">
        <v>16.420000000000002</v>
      </c>
    </row>
    <row r="308" spans="1:9" ht="60" x14ac:dyDescent="0.25">
      <c r="A308" s="4" t="s">
        <v>16</v>
      </c>
      <c r="B308" s="4" t="s">
        <v>156</v>
      </c>
      <c r="C308" s="4" t="s">
        <v>265</v>
      </c>
      <c r="D308" s="4" t="s">
        <v>183</v>
      </c>
      <c r="E308" s="5">
        <f>HYPERLINK("https://cao.dolgi.msk.ru/account/1030227649/", 1030227649)</f>
        <v>1030227649</v>
      </c>
      <c r="F308" s="4" t="s">
        <v>21</v>
      </c>
      <c r="G308" s="4">
        <v>436139.31</v>
      </c>
      <c r="H308" s="4">
        <v>40.909999999999997</v>
      </c>
      <c r="I308" s="4">
        <v>40.340000000000003</v>
      </c>
    </row>
    <row r="309" spans="1:9" ht="60" x14ac:dyDescent="0.25">
      <c r="A309" s="4" t="s">
        <v>16</v>
      </c>
      <c r="B309" s="4" t="s">
        <v>156</v>
      </c>
      <c r="C309" s="4" t="s">
        <v>265</v>
      </c>
      <c r="D309" s="4" t="s">
        <v>183</v>
      </c>
      <c r="E309" s="5">
        <f>HYPERLINK("https://cao.dolgi.msk.ru/account/1039113162/", 1039113162)</f>
        <v>1039113162</v>
      </c>
      <c r="F309" s="4" t="s">
        <v>21</v>
      </c>
      <c r="G309" s="4">
        <v>78348.899999999994</v>
      </c>
      <c r="H309" s="4">
        <v>24.47</v>
      </c>
      <c r="I309" s="4">
        <v>25.72</v>
      </c>
    </row>
    <row r="310" spans="1:9" ht="60" x14ac:dyDescent="0.25">
      <c r="A310" s="4" t="s">
        <v>16</v>
      </c>
      <c r="B310" s="4" t="s">
        <v>156</v>
      </c>
      <c r="C310" s="4" t="s">
        <v>265</v>
      </c>
      <c r="D310" s="4" t="s">
        <v>158</v>
      </c>
      <c r="E310" s="5">
        <f>HYPERLINK("https://cao.dolgi.msk.ru/account/1030227729/", 1030227729)</f>
        <v>1030227729</v>
      </c>
      <c r="F310" s="4" t="s">
        <v>21</v>
      </c>
      <c r="G310" s="4">
        <v>64752.57</v>
      </c>
      <c r="H310" s="4">
        <v>10.98</v>
      </c>
      <c r="I310" s="4">
        <v>10.98</v>
      </c>
    </row>
    <row r="311" spans="1:9" ht="60" x14ac:dyDescent="0.25">
      <c r="A311" s="4" t="s">
        <v>16</v>
      </c>
      <c r="B311" s="4" t="s">
        <v>156</v>
      </c>
      <c r="C311" s="4" t="s">
        <v>265</v>
      </c>
      <c r="D311" s="4" t="s">
        <v>266</v>
      </c>
      <c r="E311" s="5">
        <f>HYPERLINK("https://cao.dolgi.msk.ru/account/1030227972/", 1030227972)</f>
        <v>1030227972</v>
      </c>
      <c r="F311" s="4" t="s">
        <v>21</v>
      </c>
      <c r="G311" s="4">
        <v>68250.69</v>
      </c>
      <c r="H311" s="4">
        <v>20.73</v>
      </c>
      <c r="I311" s="4">
        <v>15.09</v>
      </c>
    </row>
    <row r="312" spans="1:9" ht="60" x14ac:dyDescent="0.25">
      <c r="A312" s="4" t="s">
        <v>16</v>
      </c>
      <c r="B312" s="4" t="s">
        <v>156</v>
      </c>
      <c r="C312" s="4" t="s">
        <v>265</v>
      </c>
      <c r="D312" s="4" t="s">
        <v>267</v>
      </c>
      <c r="E312" s="5">
        <f>HYPERLINK("https://cao.dolgi.msk.ru/account/1030227999/", 1030227999)</f>
        <v>1030227999</v>
      </c>
      <c r="F312" s="4" t="s">
        <v>21</v>
      </c>
      <c r="G312" s="4">
        <v>15950.94</v>
      </c>
      <c r="H312" s="4">
        <v>3.14</v>
      </c>
      <c r="I312" s="4"/>
    </row>
    <row r="313" spans="1:9" ht="60" x14ac:dyDescent="0.25">
      <c r="A313" s="4" t="s">
        <v>16</v>
      </c>
      <c r="B313" s="4" t="s">
        <v>156</v>
      </c>
      <c r="C313" s="4" t="s">
        <v>265</v>
      </c>
      <c r="D313" s="4" t="s">
        <v>43</v>
      </c>
      <c r="E313" s="5">
        <f>HYPERLINK("https://cao.dolgi.msk.ru/account/1030228326/", 1030228326)</f>
        <v>1030228326</v>
      </c>
      <c r="F313" s="4" t="s">
        <v>21</v>
      </c>
      <c r="G313" s="4">
        <v>330882.06</v>
      </c>
      <c r="H313" s="4">
        <v>59.14</v>
      </c>
      <c r="I313" s="4">
        <v>57.03</v>
      </c>
    </row>
    <row r="314" spans="1:9" ht="60" x14ac:dyDescent="0.25">
      <c r="A314" s="4" t="s">
        <v>16</v>
      </c>
      <c r="B314" s="4" t="s">
        <v>156</v>
      </c>
      <c r="C314" s="4" t="s">
        <v>265</v>
      </c>
      <c r="D314" s="4" t="s">
        <v>268</v>
      </c>
      <c r="E314" s="5">
        <f>HYPERLINK("https://cao.dolgi.msk.ru/account/1030228633/", 1030228633)</f>
        <v>1030228633</v>
      </c>
      <c r="F314" s="4" t="s">
        <v>21</v>
      </c>
      <c r="G314" s="4">
        <v>6902.15</v>
      </c>
      <c r="H314" s="4">
        <v>3.93</v>
      </c>
      <c r="I314" s="4">
        <v>2.72</v>
      </c>
    </row>
    <row r="315" spans="1:9" ht="60" x14ac:dyDescent="0.25">
      <c r="A315" s="4" t="s">
        <v>16</v>
      </c>
      <c r="B315" s="4" t="s">
        <v>156</v>
      </c>
      <c r="C315" s="4" t="s">
        <v>265</v>
      </c>
      <c r="D315" s="4" t="s">
        <v>74</v>
      </c>
      <c r="E315" s="5">
        <f>HYPERLINK("https://cao.dolgi.msk.ru/account/1030228975/", 1030228975)</f>
        <v>1030228975</v>
      </c>
      <c r="F315" s="4" t="s">
        <v>21</v>
      </c>
      <c r="G315" s="4">
        <v>511931.58</v>
      </c>
      <c r="H315" s="4">
        <v>57.38</v>
      </c>
      <c r="I315" s="4">
        <v>56.6</v>
      </c>
    </row>
    <row r="316" spans="1:9" ht="60" x14ac:dyDescent="0.25">
      <c r="A316" s="4" t="s">
        <v>16</v>
      </c>
      <c r="B316" s="4" t="s">
        <v>156</v>
      </c>
      <c r="C316" s="4" t="s">
        <v>269</v>
      </c>
      <c r="D316" s="4" t="s">
        <v>127</v>
      </c>
      <c r="E316" s="5">
        <f>HYPERLINK("https://cao.dolgi.msk.ru/account/1030225571/", 1030225571)</f>
        <v>1030225571</v>
      </c>
      <c r="F316" s="4" t="s">
        <v>21</v>
      </c>
      <c r="G316" s="4">
        <v>110307.43</v>
      </c>
      <c r="H316" s="4">
        <v>9.57</v>
      </c>
      <c r="I316" s="4">
        <v>8.9499999999999993</v>
      </c>
    </row>
    <row r="317" spans="1:9" ht="60" x14ac:dyDescent="0.25">
      <c r="A317" s="4" t="s">
        <v>16</v>
      </c>
      <c r="B317" s="4" t="s">
        <v>156</v>
      </c>
      <c r="C317" s="4" t="s">
        <v>269</v>
      </c>
      <c r="D317" s="4" t="s">
        <v>106</v>
      </c>
      <c r="E317" s="5">
        <f>HYPERLINK("https://cao.dolgi.msk.ru/account/1030225643/", 1030225643)</f>
        <v>1030225643</v>
      </c>
      <c r="F317" s="4" t="s">
        <v>21</v>
      </c>
      <c r="G317" s="4">
        <v>21959.95</v>
      </c>
      <c r="H317" s="4">
        <v>5.49</v>
      </c>
      <c r="I317" s="4">
        <v>4.8899999999999997</v>
      </c>
    </row>
    <row r="318" spans="1:9" ht="60" x14ac:dyDescent="0.25">
      <c r="A318" s="4" t="s">
        <v>16</v>
      </c>
      <c r="B318" s="4" t="s">
        <v>156</v>
      </c>
      <c r="C318" s="4" t="s">
        <v>269</v>
      </c>
      <c r="D318" s="4" t="s">
        <v>270</v>
      </c>
      <c r="E318" s="5">
        <f>HYPERLINK("https://cao.dolgi.msk.ru/account/1030225803/", 1030225803)</f>
        <v>1030225803</v>
      </c>
      <c r="F318" s="4" t="s">
        <v>21</v>
      </c>
      <c r="G318" s="4">
        <v>15382.94</v>
      </c>
      <c r="H318" s="4">
        <v>3.26</v>
      </c>
      <c r="I318" s="4">
        <v>3.57</v>
      </c>
    </row>
    <row r="319" spans="1:9" ht="60" x14ac:dyDescent="0.25">
      <c r="A319" s="4" t="s">
        <v>16</v>
      </c>
      <c r="B319" s="4" t="s">
        <v>156</v>
      </c>
      <c r="C319" s="4" t="s">
        <v>269</v>
      </c>
      <c r="D319" s="4" t="s">
        <v>121</v>
      </c>
      <c r="E319" s="5">
        <f>HYPERLINK("https://cao.dolgi.msk.ru/account/1030339413/", 1030339413)</f>
        <v>1030339413</v>
      </c>
      <c r="F319" s="4" t="s">
        <v>21</v>
      </c>
      <c r="G319" s="4">
        <v>17045.599999999999</v>
      </c>
      <c r="H319" s="4">
        <v>5.6</v>
      </c>
      <c r="I319" s="4">
        <v>5.3</v>
      </c>
    </row>
    <row r="320" spans="1:9" ht="60" x14ac:dyDescent="0.25">
      <c r="A320" s="4" t="s">
        <v>16</v>
      </c>
      <c r="B320" s="4" t="s">
        <v>156</v>
      </c>
      <c r="C320" s="4" t="s">
        <v>269</v>
      </c>
      <c r="D320" s="4" t="s">
        <v>271</v>
      </c>
      <c r="E320" s="5">
        <f>HYPERLINK("https://cao.dolgi.msk.ru/account/1030225942/", 1030225942)</f>
        <v>1030225942</v>
      </c>
      <c r="F320" s="4" t="s">
        <v>21</v>
      </c>
      <c r="G320" s="4">
        <v>18154.599999999999</v>
      </c>
      <c r="H320" s="4">
        <v>3.26</v>
      </c>
      <c r="I320" s="4">
        <v>3.39</v>
      </c>
    </row>
    <row r="321" spans="1:9" ht="60" x14ac:dyDescent="0.25">
      <c r="A321" s="4" t="s">
        <v>16</v>
      </c>
      <c r="B321" s="4" t="s">
        <v>156</v>
      </c>
      <c r="C321" s="4" t="s">
        <v>272</v>
      </c>
      <c r="D321" s="4" t="s">
        <v>75</v>
      </c>
      <c r="E321" s="5">
        <f>HYPERLINK("https://cao.dolgi.msk.ru/account/1030203719/", 1030203719)</f>
        <v>1030203719</v>
      </c>
      <c r="F321" s="4" t="s">
        <v>21</v>
      </c>
      <c r="G321" s="4">
        <v>44038.49</v>
      </c>
      <c r="H321" s="4">
        <v>10.36</v>
      </c>
      <c r="I321" s="4">
        <v>12.26</v>
      </c>
    </row>
    <row r="322" spans="1:9" ht="60" x14ac:dyDescent="0.25">
      <c r="A322" s="4" t="s">
        <v>16</v>
      </c>
      <c r="B322" s="4" t="s">
        <v>156</v>
      </c>
      <c r="C322" s="4" t="s">
        <v>272</v>
      </c>
      <c r="D322" s="4" t="s">
        <v>61</v>
      </c>
      <c r="E322" s="5">
        <f>HYPERLINK("https://cao.dolgi.msk.ru/account/1030361936/", 1030361936)</f>
        <v>1030361936</v>
      </c>
      <c r="F322" s="4" t="s">
        <v>21</v>
      </c>
      <c r="G322" s="4">
        <v>18319.349999999999</v>
      </c>
      <c r="H322" s="4">
        <v>3.25</v>
      </c>
      <c r="I322" s="4">
        <v>0.61</v>
      </c>
    </row>
    <row r="323" spans="1:9" ht="60" x14ac:dyDescent="0.25">
      <c r="A323" s="4" t="s">
        <v>16</v>
      </c>
      <c r="B323" s="4" t="s">
        <v>17</v>
      </c>
      <c r="C323" s="4" t="s">
        <v>273</v>
      </c>
      <c r="D323" s="4" t="s">
        <v>158</v>
      </c>
      <c r="E323" s="5">
        <f>HYPERLINK("https://cao.dolgi.msk.ru/account/1030328052/", 1030328052)</f>
        <v>1030328052</v>
      </c>
      <c r="F323" s="4" t="s">
        <v>21</v>
      </c>
      <c r="G323" s="4">
        <v>134841.35999999999</v>
      </c>
      <c r="H323" s="4">
        <v>15.55</v>
      </c>
      <c r="I323" s="4">
        <v>12.91</v>
      </c>
    </row>
    <row r="324" spans="1:9" ht="45" x14ac:dyDescent="0.25">
      <c r="A324" s="4" t="s">
        <v>16</v>
      </c>
      <c r="B324" s="4" t="s">
        <v>59</v>
      </c>
      <c r="C324" s="4" t="s">
        <v>274</v>
      </c>
      <c r="D324" s="4" t="s">
        <v>216</v>
      </c>
      <c r="E324" s="5">
        <f>HYPERLINK("https://cao.dolgi.msk.ru/account/1030348248/", 1030348248)</f>
        <v>1030348248</v>
      </c>
      <c r="F324" s="4" t="s">
        <v>21</v>
      </c>
      <c r="G324" s="4">
        <v>67674.91</v>
      </c>
      <c r="H324" s="4">
        <v>5.22</v>
      </c>
      <c r="I324" s="4">
        <v>5.22</v>
      </c>
    </row>
    <row r="325" spans="1:9" ht="45" x14ac:dyDescent="0.25">
      <c r="A325" s="4" t="s">
        <v>16</v>
      </c>
      <c r="B325" s="4" t="s">
        <v>59</v>
      </c>
      <c r="C325" s="4" t="s">
        <v>274</v>
      </c>
      <c r="D325" s="4" t="s">
        <v>37</v>
      </c>
      <c r="E325" s="5">
        <f>HYPERLINK("https://cao.dolgi.msk.ru/account/1030002247/", 1030002247)</f>
        <v>1030002247</v>
      </c>
      <c r="F325" s="4" t="s">
        <v>21</v>
      </c>
      <c r="G325" s="4">
        <v>137493.82999999999</v>
      </c>
      <c r="H325" s="4">
        <v>17.8</v>
      </c>
      <c r="I325" s="4">
        <v>17.649999999999999</v>
      </c>
    </row>
    <row r="326" spans="1:9" ht="45" x14ac:dyDescent="0.25">
      <c r="A326" s="4" t="s">
        <v>16</v>
      </c>
      <c r="B326" s="4" t="s">
        <v>59</v>
      </c>
      <c r="C326" s="4" t="s">
        <v>274</v>
      </c>
      <c r="D326" s="4" t="s">
        <v>275</v>
      </c>
      <c r="E326" s="5">
        <f>HYPERLINK("https://cao.dolgi.msk.ru/account/1030002597/", 1030002597)</f>
        <v>1030002597</v>
      </c>
      <c r="F326" s="4" t="s">
        <v>21</v>
      </c>
      <c r="G326" s="4">
        <v>44094.81</v>
      </c>
      <c r="H326" s="4">
        <v>3.35</v>
      </c>
      <c r="I326" s="4">
        <v>2.97</v>
      </c>
    </row>
    <row r="327" spans="1:9" ht="45" x14ac:dyDescent="0.25">
      <c r="A327" s="4" t="s">
        <v>16</v>
      </c>
      <c r="B327" s="4" t="s">
        <v>59</v>
      </c>
      <c r="C327" s="4" t="s">
        <v>274</v>
      </c>
      <c r="D327" s="4" t="s">
        <v>276</v>
      </c>
      <c r="E327" s="5">
        <f>HYPERLINK("https://cao.dolgi.msk.ru/account/1030002669/", 1030002669)</f>
        <v>1030002669</v>
      </c>
      <c r="F327" s="4" t="s">
        <v>21</v>
      </c>
      <c r="G327" s="4">
        <v>48438.71</v>
      </c>
      <c r="H327" s="4">
        <v>5.53</v>
      </c>
      <c r="I327" s="4">
        <v>5.28</v>
      </c>
    </row>
    <row r="328" spans="1:9" ht="45" x14ac:dyDescent="0.25">
      <c r="A328" s="4" t="s">
        <v>16</v>
      </c>
      <c r="B328" s="4" t="s">
        <v>59</v>
      </c>
      <c r="C328" s="4" t="s">
        <v>274</v>
      </c>
      <c r="D328" s="4" t="s">
        <v>277</v>
      </c>
      <c r="E328" s="5">
        <f>HYPERLINK("https://cao.dolgi.msk.ru/account/1030002693/", 1030002693)</f>
        <v>1030002693</v>
      </c>
      <c r="F328" s="4" t="s">
        <v>21</v>
      </c>
      <c r="G328" s="4">
        <v>33736.99</v>
      </c>
      <c r="H328" s="4">
        <v>3.08</v>
      </c>
      <c r="I328" s="4">
        <v>3.13</v>
      </c>
    </row>
    <row r="329" spans="1:9" ht="45" x14ac:dyDescent="0.25">
      <c r="A329" s="4" t="s">
        <v>16</v>
      </c>
      <c r="B329" s="4" t="s">
        <v>59</v>
      </c>
      <c r="C329" s="4" t="s">
        <v>274</v>
      </c>
      <c r="D329" s="4" t="s">
        <v>278</v>
      </c>
      <c r="E329" s="5">
        <f>HYPERLINK("https://cao.dolgi.msk.ru/account/1030002781/", 1030002781)</f>
        <v>1030002781</v>
      </c>
      <c r="F329" s="4" t="s">
        <v>21</v>
      </c>
      <c r="G329" s="4">
        <v>143321.67000000001</v>
      </c>
      <c r="H329" s="4">
        <v>16.579999999999998</v>
      </c>
      <c r="I329" s="4">
        <v>16.510000000000002</v>
      </c>
    </row>
    <row r="330" spans="1:9" ht="45" x14ac:dyDescent="0.25">
      <c r="A330" s="4" t="s">
        <v>16</v>
      </c>
      <c r="B330" s="4" t="s">
        <v>59</v>
      </c>
      <c r="C330" s="4" t="s">
        <v>279</v>
      </c>
      <c r="D330" s="4" t="s">
        <v>20</v>
      </c>
      <c r="E330" s="5">
        <f>HYPERLINK("https://cao.dolgi.msk.ru/account/1030028084/", 1030028084)</f>
        <v>1030028084</v>
      </c>
      <c r="F330" s="4" t="s">
        <v>21</v>
      </c>
      <c r="G330" s="4">
        <v>78403.100000000006</v>
      </c>
      <c r="H330" s="4">
        <v>5.57</v>
      </c>
      <c r="I330" s="4">
        <v>5.58</v>
      </c>
    </row>
    <row r="331" spans="1:9" ht="45" x14ac:dyDescent="0.25">
      <c r="A331" s="4" t="s">
        <v>16</v>
      </c>
      <c r="B331" s="4" t="s">
        <v>59</v>
      </c>
      <c r="C331" s="4" t="s">
        <v>280</v>
      </c>
      <c r="D331" s="4" t="s">
        <v>26</v>
      </c>
      <c r="E331" s="5">
        <f>HYPERLINK("https://cao.dolgi.msk.ru/account/1030028404/", 1030028404)</f>
        <v>1030028404</v>
      </c>
      <c r="F331" s="4" t="s">
        <v>21</v>
      </c>
      <c r="G331" s="4">
        <v>130519.45</v>
      </c>
      <c r="H331" s="4">
        <v>15.33</v>
      </c>
      <c r="I331" s="4">
        <v>12.78</v>
      </c>
    </row>
    <row r="332" spans="1:9" ht="45" x14ac:dyDescent="0.25">
      <c r="A332" s="4" t="s">
        <v>16</v>
      </c>
      <c r="B332" s="4" t="s">
        <v>59</v>
      </c>
      <c r="C332" s="4" t="s">
        <v>280</v>
      </c>
      <c r="D332" s="4" t="s">
        <v>66</v>
      </c>
      <c r="E332" s="5">
        <f>HYPERLINK("https://cao.dolgi.msk.ru/account/1030028412/", 1030028412)</f>
        <v>1030028412</v>
      </c>
      <c r="F332" s="4" t="s">
        <v>21</v>
      </c>
      <c r="G332" s="4">
        <v>94711.5</v>
      </c>
      <c r="H332" s="4">
        <v>4.08</v>
      </c>
      <c r="I332" s="4">
        <v>4.0599999999999996</v>
      </c>
    </row>
    <row r="333" spans="1:9" ht="60" x14ac:dyDescent="0.25">
      <c r="A333" s="4" t="s">
        <v>16</v>
      </c>
      <c r="B333" s="4" t="s">
        <v>59</v>
      </c>
      <c r="C333" s="4" t="s">
        <v>281</v>
      </c>
      <c r="D333" s="4" t="s">
        <v>34</v>
      </c>
      <c r="E333" s="5">
        <f>HYPERLINK("https://cao.dolgi.msk.ru/account/1030366913/", 1030366913)</f>
        <v>1030366913</v>
      </c>
      <c r="F333" s="4" t="s">
        <v>21</v>
      </c>
      <c r="G333" s="4">
        <v>6053.56</v>
      </c>
      <c r="H333" s="4">
        <v>4.0599999999999996</v>
      </c>
      <c r="I333" s="4"/>
    </row>
    <row r="334" spans="1:9" ht="60" x14ac:dyDescent="0.25">
      <c r="A334" s="4" t="s">
        <v>16</v>
      </c>
      <c r="B334" s="4" t="s">
        <v>59</v>
      </c>
      <c r="C334" s="4" t="s">
        <v>281</v>
      </c>
      <c r="D334" s="4" t="s">
        <v>95</v>
      </c>
      <c r="E334" s="5">
        <f>HYPERLINK("https://cao.dolgi.msk.ru/account/1030367342/", 1030367342)</f>
        <v>1030367342</v>
      </c>
      <c r="F334" s="4" t="s">
        <v>21</v>
      </c>
      <c r="G334" s="4">
        <v>22593.43</v>
      </c>
      <c r="H334" s="4">
        <v>6.55</v>
      </c>
      <c r="I334" s="4"/>
    </row>
    <row r="335" spans="1:9" ht="60" x14ac:dyDescent="0.25">
      <c r="A335" s="4" t="s">
        <v>16</v>
      </c>
      <c r="B335" s="4" t="s">
        <v>59</v>
      </c>
      <c r="C335" s="4" t="s">
        <v>281</v>
      </c>
      <c r="D335" s="4" t="s">
        <v>26</v>
      </c>
      <c r="E335" s="5">
        <f>HYPERLINK("https://cao.dolgi.msk.ru/account/1030369778/", 1030369778)</f>
        <v>1030369778</v>
      </c>
      <c r="F335" s="4" t="s">
        <v>21</v>
      </c>
      <c r="G335" s="4">
        <v>23235.68</v>
      </c>
      <c r="H335" s="4">
        <v>3.13</v>
      </c>
      <c r="I335" s="4">
        <v>3.22</v>
      </c>
    </row>
    <row r="336" spans="1:9" ht="60" x14ac:dyDescent="0.25">
      <c r="A336" s="4" t="s">
        <v>16</v>
      </c>
      <c r="B336" s="4" t="s">
        <v>59</v>
      </c>
      <c r="C336" s="4" t="s">
        <v>281</v>
      </c>
      <c r="D336" s="4" t="s">
        <v>80</v>
      </c>
      <c r="E336" s="5">
        <f>HYPERLINK("https://cao.dolgi.msk.ru/account/1030369727/", 1030369727)</f>
        <v>1030369727</v>
      </c>
      <c r="F336" s="4" t="s">
        <v>21</v>
      </c>
      <c r="G336" s="4">
        <v>159722.62</v>
      </c>
      <c r="H336" s="4">
        <v>12.42</v>
      </c>
      <c r="I336" s="4">
        <v>12.66</v>
      </c>
    </row>
    <row r="337" spans="1:9" ht="60" x14ac:dyDescent="0.25">
      <c r="A337" s="4" t="s">
        <v>16</v>
      </c>
      <c r="B337" s="4" t="s">
        <v>59</v>
      </c>
      <c r="C337" s="4" t="s">
        <v>281</v>
      </c>
      <c r="D337" s="4" t="s">
        <v>57</v>
      </c>
      <c r="E337" s="5">
        <f>HYPERLINK("https://cao.dolgi.msk.ru/account/1030366876/", 1030366876)</f>
        <v>1030366876</v>
      </c>
      <c r="F337" s="4" t="s">
        <v>21</v>
      </c>
      <c r="G337" s="4">
        <v>37784.57</v>
      </c>
      <c r="H337" s="4">
        <v>15.78</v>
      </c>
      <c r="I337" s="4"/>
    </row>
    <row r="338" spans="1:9" ht="60" x14ac:dyDescent="0.25">
      <c r="A338" s="4" t="s">
        <v>16</v>
      </c>
      <c r="B338" s="4" t="s">
        <v>59</v>
      </c>
      <c r="C338" s="4" t="s">
        <v>281</v>
      </c>
      <c r="D338" s="4" t="s">
        <v>155</v>
      </c>
      <c r="E338" s="5">
        <f>HYPERLINK("https://cao.dolgi.msk.ru/account/1030366956/", 1030366956)</f>
        <v>1030366956</v>
      </c>
      <c r="F338" s="4" t="s">
        <v>21</v>
      </c>
      <c r="G338" s="4">
        <v>132055.42000000001</v>
      </c>
      <c r="H338" s="4">
        <v>33.21</v>
      </c>
      <c r="I338" s="4"/>
    </row>
    <row r="339" spans="1:9" ht="60" x14ac:dyDescent="0.25">
      <c r="A339" s="4" t="s">
        <v>16</v>
      </c>
      <c r="B339" s="4" t="s">
        <v>59</v>
      </c>
      <c r="C339" s="4" t="s">
        <v>281</v>
      </c>
      <c r="D339" s="4" t="s">
        <v>111</v>
      </c>
      <c r="E339" s="5">
        <f>HYPERLINK("https://cao.dolgi.msk.ru/account/1030370007/", 1030370007)</f>
        <v>1030370007</v>
      </c>
      <c r="F339" s="4" t="s">
        <v>21</v>
      </c>
      <c r="G339" s="4">
        <v>71446.149999999994</v>
      </c>
      <c r="H339" s="4">
        <v>7.87</v>
      </c>
      <c r="I339" s="4">
        <v>6.76</v>
      </c>
    </row>
    <row r="340" spans="1:9" ht="60" x14ac:dyDescent="0.25">
      <c r="A340" s="4" t="s">
        <v>16</v>
      </c>
      <c r="B340" s="4" t="s">
        <v>59</v>
      </c>
      <c r="C340" s="4" t="s">
        <v>281</v>
      </c>
      <c r="D340" s="4" t="s">
        <v>106</v>
      </c>
      <c r="E340" s="5">
        <f>HYPERLINK("https://cao.dolgi.msk.ru/account/1030367166/", 1030367166)</f>
        <v>1030367166</v>
      </c>
      <c r="F340" s="4" t="s">
        <v>21</v>
      </c>
      <c r="G340" s="4">
        <v>180342.82</v>
      </c>
      <c r="H340" s="4">
        <v>84.45</v>
      </c>
      <c r="I340" s="4"/>
    </row>
    <row r="341" spans="1:9" ht="60" x14ac:dyDescent="0.25">
      <c r="A341" s="4" t="s">
        <v>16</v>
      </c>
      <c r="B341" s="4" t="s">
        <v>59</v>
      </c>
      <c r="C341" s="4" t="s">
        <v>281</v>
      </c>
      <c r="D341" s="4" t="s">
        <v>106</v>
      </c>
      <c r="E341" s="5">
        <f>HYPERLINK("https://cao.dolgi.msk.ru/account/1030370023/", 1030370023)</f>
        <v>1030370023</v>
      </c>
      <c r="F341" s="4" t="s">
        <v>21</v>
      </c>
      <c r="G341" s="4">
        <v>387723.2</v>
      </c>
      <c r="H341" s="4">
        <v>21.83</v>
      </c>
      <c r="I341" s="4">
        <v>22.26</v>
      </c>
    </row>
    <row r="342" spans="1:9" ht="60" x14ac:dyDescent="0.25">
      <c r="A342" s="4" t="s">
        <v>16</v>
      </c>
      <c r="B342" s="4" t="s">
        <v>59</v>
      </c>
      <c r="C342" s="4" t="s">
        <v>281</v>
      </c>
      <c r="D342" s="4" t="s">
        <v>125</v>
      </c>
      <c r="E342" s="5">
        <f>HYPERLINK("https://cao.dolgi.msk.ru/account/1030370031/", 1030370031)</f>
        <v>1030370031</v>
      </c>
      <c r="F342" s="4" t="s">
        <v>21</v>
      </c>
      <c r="G342" s="4">
        <v>126223.46</v>
      </c>
      <c r="H342" s="4">
        <v>7.63</v>
      </c>
      <c r="I342" s="4">
        <v>6.42</v>
      </c>
    </row>
    <row r="343" spans="1:9" ht="60" x14ac:dyDescent="0.25">
      <c r="A343" s="4" t="s">
        <v>16</v>
      </c>
      <c r="B343" s="4" t="s">
        <v>59</v>
      </c>
      <c r="C343" s="4" t="s">
        <v>281</v>
      </c>
      <c r="D343" s="4" t="s">
        <v>226</v>
      </c>
      <c r="E343" s="5">
        <f>HYPERLINK("https://cao.dolgi.msk.ru/account/1030367094/", 1030367094)</f>
        <v>1030367094</v>
      </c>
      <c r="F343" s="4" t="s">
        <v>21</v>
      </c>
      <c r="G343" s="4">
        <v>11342.45</v>
      </c>
      <c r="H343" s="4">
        <v>4.62</v>
      </c>
      <c r="I343" s="4"/>
    </row>
    <row r="344" spans="1:9" ht="60" x14ac:dyDescent="0.25">
      <c r="A344" s="4" t="s">
        <v>16</v>
      </c>
      <c r="B344" s="4" t="s">
        <v>59</v>
      </c>
      <c r="C344" s="4" t="s">
        <v>281</v>
      </c>
      <c r="D344" s="4" t="s">
        <v>97</v>
      </c>
      <c r="E344" s="5">
        <f>HYPERLINK("https://cao.dolgi.msk.ru/account/1030367086/", 1030367086)</f>
        <v>1030367086</v>
      </c>
      <c r="F344" s="4" t="s">
        <v>21</v>
      </c>
      <c r="G344" s="4">
        <v>6783.11</v>
      </c>
      <c r="H344" s="4">
        <v>5.05</v>
      </c>
      <c r="I344" s="4"/>
    </row>
    <row r="345" spans="1:9" ht="60" x14ac:dyDescent="0.25">
      <c r="A345" s="4" t="s">
        <v>16</v>
      </c>
      <c r="B345" s="4" t="s">
        <v>59</v>
      </c>
      <c r="C345" s="4" t="s">
        <v>281</v>
      </c>
      <c r="D345" s="4" t="s">
        <v>200</v>
      </c>
      <c r="E345" s="5">
        <f>HYPERLINK("https://cao.dolgi.msk.ru/account/1030369516/", 1030369516)</f>
        <v>1030369516</v>
      </c>
      <c r="F345" s="4" t="s">
        <v>21</v>
      </c>
      <c r="G345" s="4">
        <v>140696.15</v>
      </c>
      <c r="H345" s="4">
        <v>10.94</v>
      </c>
      <c r="I345" s="4">
        <v>11.83</v>
      </c>
    </row>
    <row r="346" spans="1:9" ht="60" x14ac:dyDescent="0.25">
      <c r="A346" s="4" t="s">
        <v>16</v>
      </c>
      <c r="B346" s="4" t="s">
        <v>59</v>
      </c>
      <c r="C346" s="4" t="s">
        <v>281</v>
      </c>
      <c r="D346" s="4" t="s">
        <v>28</v>
      </c>
      <c r="E346" s="5">
        <f>HYPERLINK("https://cao.dolgi.msk.ru/account/1030369575/", 1030369575)</f>
        <v>1030369575</v>
      </c>
      <c r="F346" s="4" t="s">
        <v>21</v>
      </c>
      <c r="G346" s="4">
        <v>68940.72</v>
      </c>
      <c r="H346" s="4">
        <v>4.32</v>
      </c>
      <c r="I346" s="4">
        <v>4.4400000000000004</v>
      </c>
    </row>
    <row r="347" spans="1:9" ht="60" x14ac:dyDescent="0.25">
      <c r="A347" s="4" t="s">
        <v>16</v>
      </c>
      <c r="B347" s="4" t="s">
        <v>59</v>
      </c>
      <c r="C347" s="4" t="s">
        <v>281</v>
      </c>
      <c r="D347" s="4" t="s">
        <v>173</v>
      </c>
      <c r="E347" s="5">
        <f>HYPERLINK("https://cao.dolgi.msk.ru/account/1030366884/", 1030366884)</f>
        <v>1030366884</v>
      </c>
      <c r="F347" s="4" t="s">
        <v>21</v>
      </c>
      <c r="G347" s="4">
        <v>24174.65</v>
      </c>
      <c r="H347" s="4">
        <v>10.130000000000001</v>
      </c>
      <c r="I347" s="4"/>
    </row>
    <row r="348" spans="1:9" ht="75" x14ac:dyDescent="0.25">
      <c r="A348" s="4" t="s">
        <v>16</v>
      </c>
      <c r="B348" s="4" t="s">
        <v>59</v>
      </c>
      <c r="C348" s="4" t="s">
        <v>282</v>
      </c>
      <c r="D348" s="4" t="s">
        <v>29</v>
      </c>
      <c r="E348" s="5">
        <f>HYPERLINK("https://cao.dolgi.msk.ru/account/1030001447/", 1030001447)</f>
        <v>1030001447</v>
      </c>
      <c r="F348" s="4" t="s">
        <v>21</v>
      </c>
      <c r="G348" s="4">
        <v>59123.25</v>
      </c>
      <c r="H348" s="4">
        <v>4.46</v>
      </c>
      <c r="I348" s="4">
        <v>4.26</v>
      </c>
    </row>
    <row r="349" spans="1:9" ht="75" x14ac:dyDescent="0.25">
      <c r="A349" s="4" t="s">
        <v>16</v>
      </c>
      <c r="B349" s="4" t="s">
        <v>59</v>
      </c>
      <c r="C349" s="4" t="s">
        <v>283</v>
      </c>
      <c r="D349" s="4" t="s">
        <v>58</v>
      </c>
      <c r="E349" s="5">
        <f>HYPERLINK("https://cao.dolgi.msk.ru/account/1039107846/", 1039107846)</f>
        <v>1039107846</v>
      </c>
      <c r="F349" s="4" t="s">
        <v>21</v>
      </c>
      <c r="G349" s="4">
        <v>135480.19</v>
      </c>
      <c r="H349" s="4">
        <v>9.61</v>
      </c>
      <c r="I349" s="4">
        <v>9.61</v>
      </c>
    </row>
    <row r="350" spans="1:9" ht="75" x14ac:dyDescent="0.25">
      <c r="A350" s="4" t="s">
        <v>16</v>
      </c>
      <c r="B350" s="4" t="s">
        <v>59</v>
      </c>
      <c r="C350" s="4" t="s">
        <v>283</v>
      </c>
      <c r="D350" s="4" t="s">
        <v>88</v>
      </c>
      <c r="E350" s="5">
        <f>HYPERLINK("https://cao.dolgi.msk.ru/account/1030361258/", 1030361258)</f>
        <v>1030361258</v>
      </c>
      <c r="F350" s="4" t="s">
        <v>21</v>
      </c>
      <c r="G350" s="4">
        <v>70637.850000000006</v>
      </c>
      <c r="H350" s="4">
        <v>4.78</v>
      </c>
      <c r="I350" s="4">
        <v>4.78</v>
      </c>
    </row>
    <row r="351" spans="1:9" ht="75" x14ac:dyDescent="0.25">
      <c r="A351" s="4" t="s">
        <v>16</v>
      </c>
      <c r="B351" s="4" t="s">
        <v>59</v>
      </c>
      <c r="C351" s="4" t="s">
        <v>283</v>
      </c>
      <c r="D351" s="4" t="s">
        <v>69</v>
      </c>
      <c r="E351" s="5">
        <f>HYPERLINK("https://cao.dolgi.msk.ru/account/1030361266/", 1030361266)</f>
        <v>1030361266</v>
      </c>
      <c r="F351" s="4" t="s">
        <v>21</v>
      </c>
      <c r="G351" s="4">
        <v>39838.69</v>
      </c>
      <c r="H351" s="4">
        <v>4.84</v>
      </c>
      <c r="I351" s="4">
        <v>4.84</v>
      </c>
    </row>
    <row r="352" spans="1:9" ht="75" x14ac:dyDescent="0.25">
      <c r="A352" s="4" t="s">
        <v>16</v>
      </c>
      <c r="B352" s="4" t="s">
        <v>59</v>
      </c>
      <c r="C352" s="4" t="s">
        <v>283</v>
      </c>
      <c r="D352" s="4" t="s">
        <v>118</v>
      </c>
      <c r="E352" s="5">
        <f>HYPERLINK("https://cao.dolgi.msk.ru/account/1030361274/", 1030361274)</f>
        <v>1030361274</v>
      </c>
      <c r="F352" s="4" t="s">
        <v>21</v>
      </c>
      <c r="G352" s="4">
        <v>59812.4</v>
      </c>
      <c r="H352" s="4">
        <v>4.78</v>
      </c>
      <c r="I352" s="4">
        <v>4.78</v>
      </c>
    </row>
    <row r="353" spans="1:9" ht="75" x14ac:dyDescent="0.25">
      <c r="A353" s="4" t="s">
        <v>16</v>
      </c>
      <c r="B353" s="4" t="s">
        <v>59</v>
      </c>
      <c r="C353" s="4" t="s">
        <v>283</v>
      </c>
      <c r="D353" s="4" t="s">
        <v>125</v>
      </c>
      <c r="E353" s="5">
        <f>HYPERLINK("https://cao.dolgi.msk.ru/account/1030361282/", 1030361282)</f>
        <v>1030361282</v>
      </c>
      <c r="F353" s="4" t="s">
        <v>21</v>
      </c>
      <c r="G353" s="4">
        <v>89485</v>
      </c>
      <c r="H353" s="4">
        <v>4.78</v>
      </c>
      <c r="I353" s="4">
        <v>4.78</v>
      </c>
    </row>
    <row r="354" spans="1:9" ht="75" x14ac:dyDescent="0.25">
      <c r="A354" s="4" t="s">
        <v>16</v>
      </c>
      <c r="B354" s="4" t="s">
        <v>59</v>
      </c>
      <c r="C354" s="4" t="s">
        <v>283</v>
      </c>
      <c r="D354" s="4" t="s">
        <v>30</v>
      </c>
      <c r="E354" s="5">
        <f>HYPERLINK("https://cao.dolgi.msk.ru/account/1030341767/", 1030341767)</f>
        <v>1030341767</v>
      </c>
      <c r="F354" s="4" t="s">
        <v>21</v>
      </c>
      <c r="G354" s="4">
        <v>11331.59</v>
      </c>
      <c r="H354" s="4">
        <v>4.78</v>
      </c>
      <c r="I354" s="4">
        <v>4.78</v>
      </c>
    </row>
    <row r="355" spans="1:9" ht="75" x14ac:dyDescent="0.25">
      <c r="A355" s="4" t="s">
        <v>16</v>
      </c>
      <c r="B355" s="4" t="s">
        <v>17</v>
      </c>
      <c r="C355" s="4" t="s">
        <v>284</v>
      </c>
      <c r="D355" s="4" t="s">
        <v>51</v>
      </c>
      <c r="E355" s="5">
        <f>HYPERLINK("https://cao.dolgi.msk.ru/account/1030347202/", 1030347202)</f>
        <v>1030347202</v>
      </c>
      <c r="F355" s="4" t="s">
        <v>21</v>
      </c>
      <c r="G355" s="4">
        <v>42004.15</v>
      </c>
      <c r="H355" s="4">
        <v>7.9</v>
      </c>
      <c r="I355" s="4">
        <v>7.9</v>
      </c>
    </row>
    <row r="356" spans="1:9" ht="90" x14ac:dyDescent="0.25">
      <c r="A356" s="4" t="s">
        <v>16</v>
      </c>
      <c r="B356" s="4" t="s">
        <v>17</v>
      </c>
      <c r="C356" s="4" t="s">
        <v>285</v>
      </c>
      <c r="D356" s="4" t="s">
        <v>58</v>
      </c>
      <c r="E356" s="5">
        <f>HYPERLINK("https://cao.dolgi.msk.ru/account/1030333679/", 1030333679)</f>
        <v>1030333679</v>
      </c>
      <c r="F356" s="4" t="s">
        <v>21</v>
      </c>
      <c r="G356" s="4">
        <v>377792.98</v>
      </c>
      <c r="H356" s="4">
        <v>50.1</v>
      </c>
      <c r="I356" s="4">
        <v>46.23</v>
      </c>
    </row>
    <row r="357" spans="1:9" ht="45" x14ac:dyDescent="0.25">
      <c r="A357" s="4" t="s">
        <v>16</v>
      </c>
      <c r="B357" s="4" t="s">
        <v>59</v>
      </c>
      <c r="C357" s="4" t="s">
        <v>286</v>
      </c>
      <c r="D357" s="4" t="s">
        <v>57</v>
      </c>
      <c r="E357" s="5">
        <f>HYPERLINK("https://cao.dolgi.msk.ru/account/1030368492/", 1030368492)</f>
        <v>1030368492</v>
      </c>
      <c r="F357" s="4" t="s">
        <v>21</v>
      </c>
      <c r="G357" s="4">
        <v>167147.32</v>
      </c>
      <c r="H357" s="4">
        <v>31.81</v>
      </c>
      <c r="I357" s="4"/>
    </row>
    <row r="358" spans="1:9" ht="45" x14ac:dyDescent="0.25">
      <c r="A358" s="4" t="s">
        <v>16</v>
      </c>
      <c r="B358" s="4" t="s">
        <v>59</v>
      </c>
      <c r="C358" s="4" t="s">
        <v>286</v>
      </c>
      <c r="D358" s="4" t="s">
        <v>75</v>
      </c>
      <c r="E358" s="5">
        <f>HYPERLINK("https://cao.dolgi.msk.ru/account/1030368468/", 1030368468)</f>
        <v>1030368468</v>
      </c>
      <c r="F358" s="4" t="s">
        <v>21</v>
      </c>
      <c r="G358" s="4">
        <v>52583.62</v>
      </c>
      <c r="H358" s="4">
        <v>14.19</v>
      </c>
      <c r="I358" s="4"/>
    </row>
    <row r="359" spans="1:9" ht="45" x14ac:dyDescent="0.25">
      <c r="A359" s="4" t="s">
        <v>16</v>
      </c>
      <c r="B359" s="4" t="s">
        <v>59</v>
      </c>
      <c r="C359" s="4" t="s">
        <v>286</v>
      </c>
      <c r="D359" s="4" t="s">
        <v>61</v>
      </c>
      <c r="E359" s="5">
        <f>HYPERLINK("https://cao.dolgi.msk.ru/account/1030368775/", 1030368775)</f>
        <v>1030368775</v>
      </c>
      <c r="F359" s="4" t="s">
        <v>21</v>
      </c>
      <c r="G359" s="4">
        <v>338936.61</v>
      </c>
      <c r="H359" s="4">
        <v>99.31</v>
      </c>
      <c r="I359" s="4"/>
    </row>
    <row r="360" spans="1:9" ht="45" x14ac:dyDescent="0.25">
      <c r="A360" s="4" t="s">
        <v>16</v>
      </c>
      <c r="B360" s="4" t="s">
        <v>59</v>
      </c>
      <c r="C360" s="4" t="s">
        <v>286</v>
      </c>
      <c r="D360" s="4" t="s">
        <v>61</v>
      </c>
      <c r="E360" s="5">
        <f>HYPERLINK("https://cao.dolgi.msk.ru/account/1030374809/", 1030374809)</f>
        <v>1030374809</v>
      </c>
      <c r="F360" s="4" t="s">
        <v>21</v>
      </c>
      <c r="G360" s="4">
        <v>126157.6</v>
      </c>
      <c r="H360" s="4">
        <v>7.27</v>
      </c>
      <c r="I360" s="4">
        <v>7.04</v>
      </c>
    </row>
    <row r="361" spans="1:9" ht="45" x14ac:dyDescent="0.25">
      <c r="A361" s="4" t="s">
        <v>16</v>
      </c>
      <c r="B361" s="4" t="s">
        <v>59</v>
      </c>
      <c r="C361" s="4" t="s">
        <v>286</v>
      </c>
      <c r="D361" s="4" t="s">
        <v>287</v>
      </c>
      <c r="E361" s="5">
        <f>HYPERLINK("https://cao.dolgi.msk.ru/account/1030368409/", 1030368409)</f>
        <v>1030368409</v>
      </c>
      <c r="F361" s="4" t="s">
        <v>21</v>
      </c>
      <c r="G361" s="4">
        <v>61285.26</v>
      </c>
      <c r="H361" s="4">
        <v>17.7</v>
      </c>
      <c r="I361" s="4"/>
    </row>
    <row r="362" spans="1:9" ht="45" x14ac:dyDescent="0.25">
      <c r="A362" s="4" t="s">
        <v>16</v>
      </c>
      <c r="B362" s="4" t="s">
        <v>59</v>
      </c>
      <c r="C362" s="4" t="s">
        <v>286</v>
      </c>
      <c r="D362" s="4" t="s">
        <v>97</v>
      </c>
      <c r="E362" s="5">
        <f>HYPERLINK("https://cao.dolgi.msk.ru/account/1030374673/", 1030374673)</f>
        <v>1030374673</v>
      </c>
      <c r="F362" s="4" t="s">
        <v>21</v>
      </c>
      <c r="G362" s="4">
        <v>63625.48</v>
      </c>
      <c r="H362" s="4">
        <v>3.53</v>
      </c>
      <c r="I362" s="4">
        <v>3.25</v>
      </c>
    </row>
    <row r="363" spans="1:9" ht="45" x14ac:dyDescent="0.25">
      <c r="A363" s="4" t="s">
        <v>16</v>
      </c>
      <c r="B363" s="4" t="s">
        <v>59</v>
      </c>
      <c r="C363" s="4" t="s">
        <v>286</v>
      </c>
      <c r="D363" s="4" t="s">
        <v>288</v>
      </c>
      <c r="E363" s="5">
        <f>HYPERLINK("https://cao.dolgi.msk.ru/account/1030374817/", 1030374817)</f>
        <v>1030374817</v>
      </c>
      <c r="F363" s="4" t="s">
        <v>21</v>
      </c>
      <c r="G363" s="4">
        <v>10798.52</v>
      </c>
      <c r="H363" s="4">
        <v>3.93</v>
      </c>
      <c r="I363" s="4">
        <v>3.93</v>
      </c>
    </row>
    <row r="364" spans="1:9" ht="60" x14ac:dyDescent="0.25">
      <c r="A364" s="4" t="s">
        <v>16</v>
      </c>
      <c r="B364" s="4" t="s">
        <v>59</v>
      </c>
      <c r="C364" s="4" t="s">
        <v>289</v>
      </c>
      <c r="D364" s="4" t="s">
        <v>29</v>
      </c>
      <c r="E364" s="5">
        <f>HYPERLINK("https://cao.dolgi.msk.ru/account/1030005456/", 1030005456)</f>
        <v>1030005456</v>
      </c>
      <c r="F364" s="4" t="s">
        <v>21</v>
      </c>
      <c r="G364" s="4">
        <v>737122.41</v>
      </c>
      <c r="H364" s="4">
        <v>59.65</v>
      </c>
      <c r="I364" s="4">
        <v>64.33</v>
      </c>
    </row>
    <row r="365" spans="1:9" ht="60" x14ac:dyDescent="0.25">
      <c r="A365" s="4" t="s">
        <v>16</v>
      </c>
      <c r="B365" s="4" t="s">
        <v>59</v>
      </c>
      <c r="C365" s="4" t="s">
        <v>289</v>
      </c>
      <c r="D365" s="4" t="s">
        <v>20</v>
      </c>
      <c r="E365" s="5">
        <f>HYPERLINK("https://cao.dolgi.msk.ru/account/1030005413/", 1030005413)</f>
        <v>1030005413</v>
      </c>
      <c r="F365" s="4" t="s">
        <v>21</v>
      </c>
      <c r="G365" s="4">
        <v>41292.65</v>
      </c>
      <c r="H365" s="4">
        <v>3.59</v>
      </c>
      <c r="I365" s="4">
        <v>3.33</v>
      </c>
    </row>
    <row r="366" spans="1:9" ht="60" x14ac:dyDescent="0.25">
      <c r="A366" s="4" t="s">
        <v>16</v>
      </c>
      <c r="B366" s="4" t="s">
        <v>59</v>
      </c>
      <c r="C366" s="4" t="s">
        <v>289</v>
      </c>
      <c r="D366" s="4" t="s">
        <v>287</v>
      </c>
      <c r="E366" s="5">
        <f>HYPERLINK("https://cao.dolgi.msk.ru/account/1030006002/", 1030006002)</f>
        <v>1030006002</v>
      </c>
      <c r="F366" s="4" t="s">
        <v>21</v>
      </c>
      <c r="G366" s="4">
        <v>459192.72</v>
      </c>
      <c r="H366" s="4">
        <v>35.49</v>
      </c>
      <c r="I366" s="4">
        <v>36.119999999999997</v>
      </c>
    </row>
    <row r="367" spans="1:9" ht="75" x14ac:dyDescent="0.25">
      <c r="A367" s="4" t="s">
        <v>16</v>
      </c>
      <c r="B367" s="4" t="s">
        <v>17</v>
      </c>
      <c r="C367" s="4" t="s">
        <v>290</v>
      </c>
      <c r="D367" s="4" t="s">
        <v>165</v>
      </c>
      <c r="E367" s="5">
        <f>HYPERLINK("https://cao.dolgi.msk.ru/account/1030324115/", 1030324115)</f>
        <v>1030324115</v>
      </c>
      <c r="F367" s="4" t="s">
        <v>21</v>
      </c>
      <c r="G367" s="4">
        <v>130241.74</v>
      </c>
      <c r="H367" s="4">
        <v>9.2899999999999991</v>
      </c>
      <c r="I367" s="4">
        <v>8.26</v>
      </c>
    </row>
    <row r="368" spans="1:9" ht="75" x14ac:dyDescent="0.25">
      <c r="A368" s="4" t="s">
        <v>16</v>
      </c>
      <c r="B368" s="4" t="s">
        <v>17</v>
      </c>
      <c r="C368" s="4" t="s">
        <v>290</v>
      </c>
      <c r="D368" s="4" t="s">
        <v>129</v>
      </c>
      <c r="E368" s="5">
        <f>HYPERLINK("https://cao.dolgi.msk.ru/account/1030324297/", 1030324297)</f>
        <v>1030324297</v>
      </c>
      <c r="F368" s="4" t="s">
        <v>21</v>
      </c>
      <c r="G368" s="4">
        <v>49356.22</v>
      </c>
      <c r="H368" s="4">
        <v>3.56</v>
      </c>
      <c r="I368" s="4">
        <v>3.39</v>
      </c>
    </row>
    <row r="369" spans="1:9" ht="60" x14ac:dyDescent="0.25">
      <c r="A369" s="4" t="s">
        <v>16</v>
      </c>
      <c r="B369" s="4" t="s">
        <v>17</v>
      </c>
      <c r="C369" s="4" t="s">
        <v>291</v>
      </c>
      <c r="D369" s="4" t="s">
        <v>61</v>
      </c>
      <c r="E369" s="5">
        <f>HYPERLINK("https://cao.dolgi.msk.ru/account/1030322515/", 1030322515)</f>
        <v>1030322515</v>
      </c>
      <c r="F369" s="4" t="s">
        <v>21</v>
      </c>
      <c r="G369" s="4">
        <v>33124.11</v>
      </c>
      <c r="H369" s="4">
        <v>3.29</v>
      </c>
      <c r="I369" s="4">
        <v>0.92</v>
      </c>
    </row>
    <row r="370" spans="1:9" ht="60" x14ac:dyDescent="0.25">
      <c r="A370" s="4" t="s">
        <v>16</v>
      </c>
      <c r="B370" s="4" t="s">
        <v>17</v>
      </c>
      <c r="C370" s="4" t="s">
        <v>291</v>
      </c>
      <c r="D370" s="4" t="s">
        <v>183</v>
      </c>
      <c r="E370" s="5">
        <f>HYPERLINK("https://cao.dolgi.msk.ru/account/1030322718/", 1030322718)</f>
        <v>1030322718</v>
      </c>
      <c r="F370" s="4" t="s">
        <v>21</v>
      </c>
      <c r="G370" s="4">
        <v>45615.9</v>
      </c>
      <c r="H370" s="4">
        <v>6.03</v>
      </c>
      <c r="I370" s="4">
        <v>3.89</v>
      </c>
    </row>
    <row r="371" spans="1:9" ht="60" x14ac:dyDescent="0.25">
      <c r="A371" s="4" t="s">
        <v>16</v>
      </c>
      <c r="B371" s="4" t="s">
        <v>17</v>
      </c>
      <c r="C371" s="4" t="s">
        <v>291</v>
      </c>
      <c r="D371" s="4" t="s">
        <v>258</v>
      </c>
      <c r="E371" s="5">
        <f>HYPERLINK("https://cao.dolgi.msk.ru/account/1030322945/", 1030322945)</f>
        <v>1030322945</v>
      </c>
      <c r="F371" s="4" t="s">
        <v>21</v>
      </c>
      <c r="G371" s="4">
        <v>48731.12</v>
      </c>
      <c r="H371" s="4">
        <v>7.41</v>
      </c>
      <c r="I371" s="4">
        <v>7.41</v>
      </c>
    </row>
    <row r="372" spans="1:9" ht="60" x14ac:dyDescent="0.25">
      <c r="A372" s="4" t="s">
        <v>16</v>
      </c>
      <c r="B372" s="4" t="s">
        <v>17</v>
      </c>
      <c r="C372" s="4" t="s">
        <v>291</v>
      </c>
      <c r="D372" s="4" t="s">
        <v>260</v>
      </c>
      <c r="E372" s="5">
        <f>HYPERLINK("https://cao.dolgi.msk.ru/account/1030333687/", 1030333687)</f>
        <v>1030333687</v>
      </c>
      <c r="F372" s="4" t="s">
        <v>21</v>
      </c>
      <c r="G372" s="4">
        <v>12036.73</v>
      </c>
      <c r="H372" s="4">
        <v>3.11</v>
      </c>
      <c r="I372" s="4">
        <v>2.88</v>
      </c>
    </row>
    <row r="373" spans="1:9" ht="75" x14ac:dyDescent="0.25">
      <c r="A373" s="4" t="s">
        <v>16</v>
      </c>
      <c r="B373" s="4" t="s">
        <v>17</v>
      </c>
      <c r="C373" s="4" t="s">
        <v>292</v>
      </c>
      <c r="D373" s="4" t="s">
        <v>293</v>
      </c>
      <c r="E373" s="5">
        <f>HYPERLINK("https://cao.dolgi.msk.ru/account/1030329637/", 1030329637)</f>
        <v>1030329637</v>
      </c>
      <c r="F373" s="4" t="s">
        <v>21</v>
      </c>
      <c r="G373" s="4">
        <v>21473.54</v>
      </c>
      <c r="H373" s="4">
        <v>5.0999999999999996</v>
      </c>
      <c r="I373" s="4">
        <v>5.0999999999999996</v>
      </c>
    </row>
    <row r="374" spans="1:9" ht="75" x14ac:dyDescent="0.25">
      <c r="A374" s="4" t="s">
        <v>16</v>
      </c>
      <c r="B374" s="4" t="s">
        <v>17</v>
      </c>
      <c r="C374" s="4" t="s">
        <v>292</v>
      </c>
      <c r="D374" s="4" t="s">
        <v>288</v>
      </c>
      <c r="E374" s="5">
        <f>HYPERLINK("https://cao.dolgi.msk.ru/account/1030300156/", 1030300156)</f>
        <v>1030300156</v>
      </c>
      <c r="F374" s="4" t="s">
        <v>21</v>
      </c>
      <c r="G374" s="4">
        <v>35224.39</v>
      </c>
      <c r="H374" s="4">
        <v>5.91</v>
      </c>
      <c r="I374" s="4">
        <v>5.91</v>
      </c>
    </row>
    <row r="375" spans="1:9" ht="75" x14ac:dyDescent="0.25">
      <c r="A375" s="4" t="s">
        <v>16</v>
      </c>
      <c r="B375" s="4" t="s">
        <v>17</v>
      </c>
      <c r="C375" s="4" t="s">
        <v>292</v>
      </c>
      <c r="D375" s="4" t="s">
        <v>173</v>
      </c>
      <c r="E375" s="5">
        <f>HYPERLINK("https://cao.dolgi.msk.ru/account/1030323315/", 1030323315)</f>
        <v>1030323315</v>
      </c>
      <c r="F375" s="4" t="s">
        <v>21</v>
      </c>
      <c r="G375" s="4">
        <v>44189.17</v>
      </c>
      <c r="H375" s="4">
        <v>5.93</v>
      </c>
      <c r="I375" s="4">
        <v>5.93</v>
      </c>
    </row>
    <row r="376" spans="1:9" ht="75" x14ac:dyDescent="0.25">
      <c r="A376" s="4" t="s">
        <v>16</v>
      </c>
      <c r="B376" s="4" t="s">
        <v>17</v>
      </c>
      <c r="C376" s="4" t="s">
        <v>292</v>
      </c>
      <c r="D376" s="4" t="s">
        <v>258</v>
      </c>
      <c r="E376" s="5">
        <f>HYPERLINK("https://cao.dolgi.msk.ru/account/1030323331/", 1030323331)</f>
        <v>1030323331</v>
      </c>
      <c r="F376" s="4" t="s">
        <v>21</v>
      </c>
      <c r="G376" s="4">
        <v>23512.560000000001</v>
      </c>
      <c r="H376" s="4">
        <v>3.95</v>
      </c>
      <c r="I376" s="4">
        <v>4.1399999999999997</v>
      </c>
    </row>
    <row r="377" spans="1:9" ht="45" x14ac:dyDescent="0.25">
      <c r="A377" s="4" t="s">
        <v>16</v>
      </c>
      <c r="B377" s="4" t="s">
        <v>17</v>
      </c>
      <c r="C377" s="4" t="s">
        <v>294</v>
      </c>
      <c r="D377" s="4" t="s">
        <v>95</v>
      </c>
      <c r="E377" s="5">
        <f>HYPERLINK("https://cao.dolgi.msk.ru/account/1030317003/", 1030317003)</f>
        <v>1030317003</v>
      </c>
      <c r="F377" s="4" t="s">
        <v>21</v>
      </c>
      <c r="G377" s="4">
        <v>299094.36</v>
      </c>
      <c r="H377" s="4">
        <v>31.14</v>
      </c>
      <c r="I377" s="4">
        <v>26.75</v>
      </c>
    </row>
    <row r="378" spans="1:9" ht="45" x14ac:dyDescent="0.25">
      <c r="A378" s="4" t="s">
        <v>16</v>
      </c>
      <c r="B378" s="4" t="s">
        <v>17</v>
      </c>
      <c r="C378" s="4" t="s">
        <v>294</v>
      </c>
      <c r="D378" s="4" t="s">
        <v>69</v>
      </c>
      <c r="E378" s="5">
        <f>HYPERLINK("https://cao.dolgi.msk.ru/account/1030317118/", 1030317118)</f>
        <v>1030317118</v>
      </c>
      <c r="F378" s="4" t="s">
        <v>21</v>
      </c>
      <c r="G378" s="4">
        <v>187854</v>
      </c>
      <c r="H378" s="4">
        <v>17.14</v>
      </c>
      <c r="I378" s="4">
        <v>14.9</v>
      </c>
    </row>
    <row r="379" spans="1:9" ht="45" x14ac:dyDescent="0.25">
      <c r="A379" s="4" t="s">
        <v>16</v>
      </c>
      <c r="B379" s="4" t="s">
        <v>17</v>
      </c>
      <c r="C379" s="4" t="s">
        <v>295</v>
      </c>
      <c r="D379" s="4" t="s">
        <v>155</v>
      </c>
      <c r="E379" s="5">
        <f>HYPERLINK("https://cao.dolgi.msk.ru/account/1030335391/", 1030335391)</f>
        <v>1030335391</v>
      </c>
      <c r="F379" s="4" t="s">
        <v>21</v>
      </c>
      <c r="G379" s="4">
        <v>77380.11</v>
      </c>
      <c r="H379" s="4">
        <v>4.97</v>
      </c>
      <c r="I379" s="4">
        <v>4.93</v>
      </c>
    </row>
    <row r="380" spans="1:9" ht="45" x14ac:dyDescent="0.25">
      <c r="A380" s="4" t="s">
        <v>16</v>
      </c>
      <c r="B380" s="4" t="s">
        <v>17</v>
      </c>
      <c r="C380" s="4" t="s">
        <v>296</v>
      </c>
      <c r="D380" s="4" t="s">
        <v>69</v>
      </c>
      <c r="E380" s="5">
        <f>HYPERLINK("https://cao.dolgi.msk.ru/account/1030310899/", 1030310899)</f>
        <v>1030310899</v>
      </c>
      <c r="F380" s="4" t="s">
        <v>21</v>
      </c>
      <c r="G380" s="4">
        <v>282573.88</v>
      </c>
      <c r="H380" s="4">
        <v>37.56</v>
      </c>
      <c r="I380" s="4">
        <v>33.86</v>
      </c>
    </row>
    <row r="381" spans="1:9" ht="45" x14ac:dyDescent="0.25">
      <c r="A381" s="4" t="s">
        <v>16</v>
      </c>
      <c r="B381" s="4" t="s">
        <v>17</v>
      </c>
      <c r="C381" s="4" t="s">
        <v>296</v>
      </c>
      <c r="D381" s="4" t="s">
        <v>288</v>
      </c>
      <c r="E381" s="5">
        <f>HYPERLINK("https://cao.dolgi.msk.ru/account/1030311445/", 1030311445)</f>
        <v>1030311445</v>
      </c>
      <c r="F381" s="4" t="s">
        <v>21</v>
      </c>
      <c r="G381" s="4">
        <v>213186.25</v>
      </c>
      <c r="H381" s="4">
        <v>33.94</v>
      </c>
      <c r="I381" s="4">
        <v>29</v>
      </c>
    </row>
    <row r="382" spans="1:9" ht="45" x14ac:dyDescent="0.25">
      <c r="A382" s="4" t="s">
        <v>16</v>
      </c>
      <c r="B382" s="4" t="s">
        <v>17</v>
      </c>
      <c r="C382" s="4" t="s">
        <v>297</v>
      </c>
      <c r="D382" s="4" t="s">
        <v>102</v>
      </c>
      <c r="E382" s="5">
        <f>HYPERLINK("https://cao.dolgi.msk.ru/account/1030310469/", 1030310469)</f>
        <v>1030310469</v>
      </c>
      <c r="F382" s="4" t="s">
        <v>21</v>
      </c>
      <c r="G382" s="4">
        <v>181275.45</v>
      </c>
      <c r="H382" s="4">
        <v>17.89</v>
      </c>
      <c r="I382" s="4">
        <v>18.079999999999998</v>
      </c>
    </row>
    <row r="383" spans="1:9" ht="45" x14ac:dyDescent="0.25">
      <c r="A383" s="4" t="s">
        <v>16</v>
      </c>
      <c r="B383" s="4" t="s">
        <v>17</v>
      </c>
      <c r="C383" s="4" t="s">
        <v>297</v>
      </c>
      <c r="D383" s="4" t="s">
        <v>127</v>
      </c>
      <c r="E383" s="5">
        <f>HYPERLINK("https://cao.dolgi.msk.ru/account/1030310485/", 1030310485)</f>
        <v>1030310485</v>
      </c>
      <c r="F383" s="4" t="s">
        <v>21</v>
      </c>
      <c r="G383" s="4">
        <v>63875.4</v>
      </c>
      <c r="H383" s="4">
        <v>7.34</v>
      </c>
      <c r="I383" s="4">
        <v>7.35</v>
      </c>
    </row>
    <row r="384" spans="1:9" ht="45" x14ac:dyDescent="0.25">
      <c r="A384" s="4" t="s">
        <v>16</v>
      </c>
      <c r="B384" s="4" t="s">
        <v>76</v>
      </c>
      <c r="C384" s="4" t="s">
        <v>298</v>
      </c>
      <c r="D384" s="4" t="s">
        <v>26</v>
      </c>
      <c r="E384" s="5">
        <f>HYPERLINK("https://cao.dolgi.msk.ru/account/1030106177/", 1030106177)</f>
        <v>1030106177</v>
      </c>
      <c r="F384" s="4" t="s">
        <v>21</v>
      </c>
      <c r="G384" s="4">
        <v>47262.96</v>
      </c>
      <c r="H384" s="4">
        <v>4.93</v>
      </c>
      <c r="I384" s="4">
        <v>4.63</v>
      </c>
    </row>
    <row r="385" spans="1:9" ht="45" x14ac:dyDescent="0.25">
      <c r="A385" s="4" t="s">
        <v>16</v>
      </c>
      <c r="B385" s="4" t="s">
        <v>76</v>
      </c>
      <c r="C385" s="4" t="s">
        <v>298</v>
      </c>
      <c r="D385" s="4" t="s">
        <v>155</v>
      </c>
      <c r="E385" s="5">
        <f>HYPERLINK("https://cao.dolgi.msk.ru/account/1030106345/", 1030106345)</f>
        <v>1030106345</v>
      </c>
      <c r="F385" s="4" t="s">
        <v>21</v>
      </c>
      <c r="G385" s="4">
        <v>57627.48</v>
      </c>
      <c r="H385" s="4">
        <v>5.76</v>
      </c>
      <c r="I385" s="4">
        <v>5.8</v>
      </c>
    </row>
    <row r="386" spans="1:9" ht="45" x14ac:dyDescent="0.25">
      <c r="A386" s="4" t="s">
        <v>16</v>
      </c>
      <c r="B386" s="4" t="s">
        <v>76</v>
      </c>
      <c r="C386" s="4" t="s">
        <v>298</v>
      </c>
      <c r="D386" s="4" t="s">
        <v>287</v>
      </c>
      <c r="E386" s="5">
        <f>HYPERLINK("https://cao.dolgi.msk.ru/account/1030106601/", 1030106601)</f>
        <v>1030106601</v>
      </c>
      <c r="F386" s="4" t="s">
        <v>21</v>
      </c>
      <c r="G386" s="4">
        <v>48775.14</v>
      </c>
      <c r="H386" s="4">
        <v>4.57</v>
      </c>
      <c r="I386" s="4">
        <v>4.62</v>
      </c>
    </row>
    <row r="387" spans="1:9" ht="45" x14ac:dyDescent="0.25">
      <c r="A387" s="4" t="s">
        <v>16</v>
      </c>
      <c r="B387" s="4" t="s">
        <v>76</v>
      </c>
      <c r="C387" s="4" t="s">
        <v>298</v>
      </c>
      <c r="D387" s="4" t="s">
        <v>183</v>
      </c>
      <c r="E387" s="5">
        <f>HYPERLINK("https://cao.dolgi.msk.ru/account/1030106855/", 1030106855)</f>
        <v>1030106855</v>
      </c>
      <c r="F387" s="4" t="s">
        <v>21</v>
      </c>
      <c r="G387" s="4">
        <v>37183.629999999997</v>
      </c>
      <c r="H387" s="4">
        <v>3.65</v>
      </c>
      <c r="I387" s="4">
        <v>3.37</v>
      </c>
    </row>
    <row r="388" spans="1:9" ht="45" x14ac:dyDescent="0.25">
      <c r="A388" s="4" t="s">
        <v>16</v>
      </c>
      <c r="B388" s="4" t="s">
        <v>76</v>
      </c>
      <c r="C388" s="4" t="s">
        <v>299</v>
      </c>
      <c r="D388" s="4" t="s">
        <v>111</v>
      </c>
      <c r="E388" s="5">
        <f>HYPERLINK("https://cao.dolgi.msk.ru/account/1030105115/", 1030105115)</f>
        <v>1030105115</v>
      </c>
      <c r="F388" s="4" t="s">
        <v>21</v>
      </c>
      <c r="G388" s="4">
        <v>36893.75</v>
      </c>
      <c r="H388" s="4">
        <v>3.96</v>
      </c>
      <c r="I388" s="4">
        <v>3.8</v>
      </c>
    </row>
    <row r="389" spans="1:9" ht="45" x14ac:dyDescent="0.25">
      <c r="A389" s="4" t="s">
        <v>16</v>
      </c>
      <c r="B389" s="4" t="s">
        <v>76</v>
      </c>
      <c r="C389" s="4" t="s">
        <v>299</v>
      </c>
      <c r="D389" s="4" t="s">
        <v>191</v>
      </c>
      <c r="E389" s="5">
        <f>HYPERLINK("https://cao.dolgi.msk.ru/account/1030373494/", 1030373494)</f>
        <v>1030373494</v>
      </c>
      <c r="F389" s="4" t="s">
        <v>21</v>
      </c>
      <c r="G389" s="4">
        <v>89661.03</v>
      </c>
      <c r="H389" s="4">
        <v>7.25</v>
      </c>
      <c r="I389" s="4">
        <v>7.23</v>
      </c>
    </row>
    <row r="390" spans="1:9" ht="45" x14ac:dyDescent="0.25">
      <c r="A390" s="4" t="s">
        <v>16</v>
      </c>
      <c r="B390" s="4" t="s">
        <v>76</v>
      </c>
      <c r="C390" s="4" t="s">
        <v>299</v>
      </c>
      <c r="D390" s="4" t="s">
        <v>192</v>
      </c>
      <c r="E390" s="5">
        <f>HYPERLINK("https://cao.dolgi.msk.ru/account/1030105537/", 1030105537)</f>
        <v>1030105537</v>
      </c>
      <c r="F390" s="4" t="s">
        <v>21</v>
      </c>
      <c r="G390" s="4">
        <v>142791.69</v>
      </c>
      <c r="H390" s="4">
        <v>14.5</v>
      </c>
      <c r="I390" s="4">
        <v>8.93</v>
      </c>
    </row>
    <row r="391" spans="1:9" ht="45" x14ac:dyDescent="0.25">
      <c r="A391" s="4" t="s">
        <v>16</v>
      </c>
      <c r="B391" s="4" t="s">
        <v>76</v>
      </c>
      <c r="C391" s="4" t="s">
        <v>299</v>
      </c>
      <c r="D391" s="4" t="s">
        <v>184</v>
      </c>
      <c r="E391" s="5">
        <f>HYPERLINK("https://cao.dolgi.msk.ru/account/1030105764/", 1030105764)</f>
        <v>1030105764</v>
      </c>
      <c r="F391" s="4" t="s">
        <v>21</v>
      </c>
      <c r="G391" s="4">
        <v>160991.10999999999</v>
      </c>
      <c r="H391" s="4">
        <v>12.9</v>
      </c>
      <c r="I391" s="4">
        <v>12.8</v>
      </c>
    </row>
    <row r="392" spans="1:9" ht="45" x14ac:dyDescent="0.25">
      <c r="A392" s="4" t="s">
        <v>16</v>
      </c>
      <c r="B392" s="4" t="s">
        <v>76</v>
      </c>
      <c r="C392" s="4" t="s">
        <v>299</v>
      </c>
      <c r="D392" s="4" t="s">
        <v>266</v>
      </c>
      <c r="E392" s="5">
        <f>HYPERLINK("https://cao.dolgi.msk.ru/account/1030105932/", 1030105932)</f>
        <v>1030105932</v>
      </c>
      <c r="F392" s="4" t="s">
        <v>21</v>
      </c>
      <c r="G392" s="4">
        <v>36199.39</v>
      </c>
      <c r="H392" s="4">
        <v>3.33</v>
      </c>
      <c r="I392" s="4">
        <v>3.35</v>
      </c>
    </row>
    <row r="393" spans="1:9" ht="60" x14ac:dyDescent="0.25">
      <c r="A393" s="4" t="s">
        <v>16</v>
      </c>
      <c r="B393" s="4" t="s">
        <v>76</v>
      </c>
      <c r="C393" s="4" t="s">
        <v>300</v>
      </c>
      <c r="D393" s="4" t="s">
        <v>111</v>
      </c>
      <c r="E393" s="5">
        <f>HYPERLINK("https://cao.dolgi.msk.ru/account/1030135621/", 1030135621)</f>
        <v>1030135621</v>
      </c>
      <c r="F393" s="4" t="s">
        <v>21</v>
      </c>
      <c r="G393" s="4">
        <v>26347.77</v>
      </c>
      <c r="H393" s="4">
        <v>4.74</v>
      </c>
      <c r="I393" s="4">
        <v>4.47</v>
      </c>
    </row>
    <row r="394" spans="1:9" ht="60" x14ac:dyDescent="0.25">
      <c r="A394" s="4" t="s">
        <v>16</v>
      </c>
      <c r="B394" s="4" t="s">
        <v>76</v>
      </c>
      <c r="C394" s="4" t="s">
        <v>300</v>
      </c>
      <c r="D394" s="4" t="s">
        <v>85</v>
      </c>
      <c r="E394" s="5">
        <f>HYPERLINK("https://cao.dolgi.msk.ru/account/1030352431/", 1030352431)</f>
        <v>1030352431</v>
      </c>
      <c r="F394" s="4" t="s">
        <v>21</v>
      </c>
      <c r="G394" s="4">
        <v>18515.580000000002</v>
      </c>
      <c r="H394" s="4">
        <v>4.29</v>
      </c>
      <c r="I394" s="4">
        <v>4.1500000000000004</v>
      </c>
    </row>
    <row r="395" spans="1:9" ht="60" x14ac:dyDescent="0.25">
      <c r="A395" s="4" t="s">
        <v>16</v>
      </c>
      <c r="B395" s="4" t="s">
        <v>76</v>
      </c>
      <c r="C395" s="4" t="s">
        <v>300</v>
      </c>
      <c r="D395" s="4" t="s">
        <v>301</v>
      </c>
      <c r="E395" s="5">
        <f>HYPERLINK("https://cao.dolgi.msk.ru/account/1030135998/", 1030135998)</f>
        <v>1030135998</v>
      </c>
      <c r="F395" s="4" t="s">
        <v>21</v>
      </c>
      <c r="G395" s="4">
        <v>33900.25</v>
      </c>
      <c r="H395" s="4">
        <v>6.31</v>
      </c>
      <c r="I395" s="4">
        <v>6.13</v>
      </c>
    </row>
    <row r="396" spans="1:9" ht="60" x14ac:dyDescent="0.25">
      <c r="A396" s="4" t="s">
        <v>16</v>
      </c>
      <c r="B396" s="4" t="s">
        <v>76</v>
      </c>
      <c r="C396" s="4" t="s">
        <v>300</v>
      </c>
      <c r="D396" s="4" t="s">
        <v>175</v>
      </c>
      <c r="E396" s="5">
        <f>HYPERLINK("https://cao.dolgi.msk.ru/account/1030136042/", 1030136042)</f>
        <v>1030136042</v>
      </c>
      <c r="F396" s="4" t="s">
        <v>21</v>
      </c>
      <c r="G396" s="4">
        <v>91145.08</v>
      </c>
      <c r="H396" s="4">
        <v>11.18</v>
      </c>
      <c r="I396" s="4">
        <v>11.56</v>
      </c>
    </row>
    <row r="397" spans="1:9" ht="60" x14ac:dyDescent="0.25">
      <c r="A397" s="4" t="s">
        <v>16</v>
      </c>
      <c r="B397" s="4" t="s">
        <v>76</v>
      </c>
      <c r="C397" s="4" t="s">
        <v>300</v>
      </c>
      <c r="D397" s="4" t="s">
        <v>151</v>
      </c>
      <c r="E397" s="5">
        <f>HYPERLINK("https://cao.dolgi.msk.ru/account/1030136173/", 1030136173)</f>
        <v>1030136173</v>
      </c>
      <c r="F397" s="4" t="s">
        <v>21</v>
      </c>
      <c r="G397" s="4">
        <v>39393.99</v>
      </c>
      <c r="H397" s="4">
        <v>9.9700000000000006</v>
      </c>
      <c r="I397" s="4">
        <v>9.92</v>
      </c>
    </row>
    <row r="398" spans="1:9" ht="60" x14ac:dyDescent="0.25">
      <c r="A398" s="4" t="s">
        <v>16</v>
      </c>
      <c r="B398" s="4" t="s">
        <v>76</v>
      </c>
      <c r="C398" s="4" t="s">
        <v>300</v>
      </c>
      <c r="D398" s="4" t="s">
        <v>302</v>
      </c>
      <c r="E398" s="5">
        <f>HYPERLINK("https://cao.dolgi.msk.ru/account/1030135111/", 1030135111)</f>
        <v>1030135111</v>
      </c>
      <c r="F398" s="4" t="s">
        <v>21</v>
      </c>
      <c r="G398" s="4">
        <v>211209.16</v>
      </c>
      <c r="H398" s="4">
        <v>34.22</v>
      </c>
      <c r="I398" s="4">
        <v>30.64</v>
      </c>
    </row>
    <row r="399" spans="1:9" ht="60" x14ac:dyDescent="0.25">
      <c r="A399" s="4" t="s">
        <v>16</v>
      </c>
      <c r="B399" s="4" t="s">
        <v>76</v>
      </c>
      <c r="C399" s="4" t="s">
        <v>300</v>
      </c>
      <c r="D399" s="4" t="s">
        <v>257</v>
      </c>
      <c r="E399" s="5">
        <f>HYPERLINK("https://cao.dolgi.msk.ru/account/1030136253/", 1030136253)</f>
        <v>1030136253</v>
      </c>
      <c r="F399" s="4" t="s">
        <v>21</v>
      </c>
      <c r="G399" s="4">
        <v>21501.97</v>
      </c>
      <c r="H399" s="4">
        <v>3.45</v>
      </c>
      <c r="I399" s="4">
        <v>2.77</v>
      </c>
    </row>
    <row r="400" spans="1:9" ht="60" x14ac:dyDescent="0.25">
      <c r="A400" s="4" t="s">
        <v>16</v>
      </c>
      <c r="B400" s="4" t="s">
        <v>76</v>
      </c>
      <c r="C400" s="4" t="s">
        <v>300</v>
      </c>
      <c r="D400" s="4" t="s">
        <v>303</v>
      </c>
      <c r="E400" s="5">
        <f>HYPERLINK("https://cao.dolgi.msk.ru/account/1030136544/", 1030136544)</f>
        <v>1030136544</v>
      </c>
      <c r="F400" s="4" t="s">
        <v>21</v>
      </c>
      <c r="G400" s="4">
        <v>27538.89</v>
      </c>
      <c r="H400" s="4">
        <v>4.17</v>
      </c>
      <c r="I400" s="4">
        <v>3.87</v>
      </c>
    </row>
    <row r="401" spans="1:9" ht="60" x14ac:dyDescent="0.25">
      <c r="A401" s="4" t="s">
        <v>16</v>
      </c>
      <c r="B401" s="4" t="s">
        <v>76</v>
      </c>
      <c r="C401" s="4" t="s">
        <v>300</v>
      </c>
      <c r="D401" s="4" t="s">
        <v>35</v>
      </c>
      <c r="E401" s="5">
        <f>HYPERLINK("https://cao.dolgi.msk.ru/account/1030116762/", 1030116762)</f>
        <v>1030116762</v>
      </c>
      <c r="F401" s="4" t="s">
        <v>21</v>
      </c>
      <c r="G401" s="4">
        <v>112818.34</v>
      </c>
      <c r="H401" s="4">
        <v>11.82</v>
      </c>
      <c r="I401" s="4">
        <v>10.79</v>
      </c>
    </row>
    <row r="402" spans="1:9" ht="60" x14ac:dyDescent="0.25">
      <c r="A402" s="4" t="s">
        <v>16</v>
      </c>
      <c r="B402" s="4" t="s">
        <v>76</v>
      </c>
      <c r="C402" s="4" t="s">
        <v>300</v>
      </c>
      <c r="D402" s="4" t="s">
        <v>36</v>
      </c>
      <c r="E402" s="5">
        <f>HYPERLINK("https://cao.dolgi.msk.ru/account/1030116789/", 1030116789)</f>
        <v>1030116789</v>
      </c>
      <c r="F402" s="4" t="s">
        <v>21</v>
      </c>
      <c r="G402" s="4">
        <v>264458.64</v>
      </c>
      <c r="H402" s="4">
        <v>39.119999999999997</v>
      </c>
      <c r="I402" s="4">
        <v>39.25</v>
      </c>
    </row>
    <row r="403" spans="1:9" ht="60" x14ac:dyDescent="0.25">
      <c r="A403" s="4" t="s">
        <v>16</v>
      </c>
      <c r="B403" s="4" t="s">
        <v>76</v>
      </c>
      <c r="C403" s="4" t="s">
        <v>300</v>
      </c>
      <c r="D403" s="4" t="s">
        <v>43</v>
      </c>
      <c r="E403" s="5">
        <f>HYPERLINK("https://cao.dolgi.msk.ru/account/1030116834/", 1030116834)</f>
        <v>1030116834</v>
      </c>
      <c r="F403" s="4" t="s">
        <v>21</v>
      </c>
      <c r="G403" s="4">
        <v>13808.34</v>
      </c>
      <c r="H403" s="4">
        <v>3.82</v>
      </c>
      <c r="I403" s="4"/>
    </row>
    <row r="404" spans="1:9" ht="60" x14ac:dyDescent="0.25">
      <c r="A404" s="4" t="s">
        <v>16</v>
      </c>
      <c r="B404" s="4" t="s">
        <v>76</v>
      </c>
      <c r="C404" s="4" t="s">
        <v>300</v>
      </c>
      <c r="D404" s="4" t="s">
        <v>304</v>
      </c>
      <c r="E404" s="5">
        <f>HYPERLINK("https://cao.dolgi.msk.ru/account/1030117001/", 1030117001)</f>
        <v>1030117001</v>
      </c>
      <c r="F404" s="4" t="s">
        <v>21</v>
      </c>
      <c r="G404" s="4">
        <v>16173.73</v>
      </c>
      <c r="H404" s="4">
        <v>4</v>
      </c>
      <c r="I404" s="4">
        <v>4.08</v>
      </c>
    </row>
    <row r="405" spans="1:9" ht="60" x14ac:dyDescent="0.25">
      <c r="A405" s="4" t="s">
        <v>16</v>
      </c>
      <c r="B405" s="4" t="s">
        <v>76</v>
      </c>
      <c r="C405" s="4" t="s">
        <v>300</v>
      </c>
      <c r="D405" s="4" t="s">
        <v>241</v>
      </c>
      <c r="E405" s="5">
        <f>HYPERLINK("https://cao.dolgi.msk.ru/account/1030117837/", 1030117837)</f>
        <v>1030117837</v>
      </c>
      <c r="F405" s="4" t="s">
        <v>21</v>
      </c>
      <c r="G405" s="4">
        <v>44169.1</v>
      </c>
      <c r="H405" s="4">
        <v>7.29</v>
      </c>
      <c r="I405" s="4">
        <v>6.73</v>
      </c>
    </row>
    <row r="406" spans="1:9" ht="60" x14ac:dyDescent="0.25">
      <c r="A406" s="4" t="s">
        <v>16</v>
      </c>
      <c r="B406" s="4" t="s">
        <v>76</v>
      </c>
      <c r="C406" s="4" t="s">
        <v>300</v>
      </c>
      <c r="D406" s="4" t="s">
        <v>305</v>
      </c>
      <c r="E406" s="5">
        <f>HYPERLINK("https://cao.dolgi.msk.ru/account/1030117394/", 1030117394)</f>
        <v>1030117394</v>
      </c>
      <c r="F406" s="4" t="s">
        <v>21</v>
      </c>
      <c r="G406" s="4">
        <v>73979.17</v>
      </c>
      <c r="H406" s="4">
        <v>18.27</v>
      </c>
      <c r="I406" s="4">
        <v>23.66</v>
      </c>
    </row>
    <row r="407" spans="1:9" ht="60" x14ac:dyDescent="0.25">
      <c r="A407" s="4" t="s">
        <v>16</v>
      </c>
      <c r="B407" s="4" t="s">
        <v>76</v>
      </c>
      <c r="C407" s="4" t="s">
        <v>300</v>
      </c>
      <c r="D407" s="4" t="s">
        <v>74</v>
      </c>
      <c r="E407" s="5">
        <f>HYPERLINK("https://cao.dolgi.msk.ru/account/1030117386/", 1030117386)</f>
        <v>1030117386</v>
      </c>
      <c r="F407" s="4" t="s">
        <v>21</v>
      </c>
      <c r="G407" s="4">
        <v>14666.09</v>
      </c>
      <c r="H407" s="4">
        <v>5.73</v>
      </c>
      <c r="I407" s="4">
        <v>2.76</v>
      </c>
    </row>
    <row r="408" spans="1:9" ht="60" x14ac:dyDescent="0.25">
      <c r="A408" s="4" t="s">
        <v>16</v>
      </c>
      <c r="B408" s="4" t="s">
        <v>76</v>
      </c>
      <c r="C408" s="4" t="s">
        <v>300</v>
      </c>
      <c r="D408" s="4" t="s">
        <v>306</v>
      </c>
      <c r="E408" s="5">
        <f>HYPERLINK("https://cao.dolgi.msk.ru/account/1030117423/", 1030117423)</f>
        <v>1030117423</v>
      </c>
      <c r="F408" s="4" t="s">
        <v>21</v>
      </c>
      <c r="G408" s="4">
        <v>50790.68</v>
      </c>
      <c r="H408" s="4">
        <v>4.03</v>
      </c>
      <c r="I408" s="4">
        <v>3.53</v>
      </c>
    </row>
    <row r="409" spans="1:9" ht="60" x14ac:dyDescent="0.25">
      <c r="A409" s="4" t="s">
        <v>16</v>
      </c>
      <c r="B409" s="4" t="s">
        <v>76</v>
      </c>
      <c r="C409" s="4" t="s">
        <v>300</v>
      </c>
      <c r="D409" s="4" t="s">
        <v>307</v>
      </c>
      <c r="E409" s="5">
        <f>HYPERLINK("https://cao.dolgi.msk.ru/account/1030374032/", 1030374032)</f>
        <v>1030374032</v>
      </c>
      <c r="F409" s="4" t="s">
        <v>21</v>
      </c>
      <c r="G409" s="4">
        <v>8075.22</v>
      </c>
      <c r="H409" s="4">
        <v>7.57</v>
      </c>
      <c r="I409" s="4">
        <v>7.69</v>
      </c>
    </row>
    <row r="410" spans="1:9" ht="60" x14ac:dyDescent="0.25">
      <c r="A410" s="4" t="s">
        <v>16</v>
      </c>
      <c r="B410" s="4" t="s">
        <v>76</v>
      </c>
      <c r="C410" s="4" t="s">
        <v>300</v>
      </c>
      <c r="D410" s="4" t="s">
        <v>308</v>
      </c>
      <c r="E410" s="5">
        <f>HYPERLINK("https://cao.dolgi.msk.ru/account/1030117597/", 1030117597)</f>
        <v>1030117597</v>
      </c>
      <c r="F410" s="4" t="s">
        <v>21</v>
      </c>
      <c r="G410" s="4">
        <v>42380.28</v>
      </c>
      <c r="H410" s="4">
        <v>4.5599999999999996</v>
      </c>
      <c r="I410" s="4">
        <v>4.55</v>
      </c>
    </row>
    <row r="411" spans="1:9" ht="60" x14ac:dyDescent="0.25">
      <c r="A411" s="4" t="s">
        <v>16</v>
      </c>
      <c r="B411" s="4" t="s">
        <v>76</v>
      </c>
      <c r="C411" s="4" t="s">
        <v>300</v>
      </c>
      <c r="D411" s="4" t="s">
        <v>309</v>
      </c>
      <c r="E411" s="5">
        <f>HYPERLINK("https://cao.dolgi.msk.ru/account/1030117634/", 1030117634)</f>
        <v>1030117634</v>
      </c>
      <c r="F411" s="4" t="s">
        <v>21</v>
      </c>
      <c r="G411" s="4">
        <v>24189.279999999999</v>
      </c>
      <c r="H411" s="4">
        <v>5.18</v>
      </c>
      <c r="I411" s="4">
        <v>5.47</v>
      </c>
    </row>
    <row r="412" spans="1:9" ht="75" x14ac:dyDescent="0.25">
      <c r="A412" s="4" t="s">
        <v>16</v>
      </c>
      <c r="B412" s="4" t="s">
        <v>76</v>
      </c>
      <c r="C412" s="4" t="s">
        <v>310</v>
      </c>
      <c r="D412" s="4" t="s">
        <v>311</v>
      </c>
      <c r="E412" s="5">
        <f>HYPERLINK("https://cao.dolgi.msk.ru/account/1030112008/", 1030112008)</f>
        <v>1030112008</v>
      </c>
      <c r="F412" s="4" t="s">
        <v>21</v>
      </c>
      <c r="G412" s="4">
        <v>215225.16</v>
      </c>
      <c r="H412" s="4">
        <v>11.53</v>
      </c>
      <c r="I412" s="4">
        <v>11.4</v>
      </c>
    </row>
    <row r="413" spans="1:9" ht="75" x14ac:dyDescent="0.25">
      <c r="A413" s="4" t="s">
        <v>16</v>
      </c>
      <c r="B413" s="4" t="s">
        <v>76</v>
      </c>
      <c r="C413" s="4" t="s">
        <v>310</v>
      </c>
      <c r="D413" s="4" t="s">
        <v>312</v>
      </c>
      <c r="E413" s="5">
        <f>HYPERLINK("https://cao.dolgi.msk.ru/account/1030112518/", 1030112518)</f>
        <v>1030112518</v>
      </c>
      <c r="F413" s="4" t="s">
        <v>21</v>
      </c>
      <c r="G413" s="4">
        <v>706925.56</v>
      </c>
      <c r="H413" s="4">
        <v>33.799999999999997</v>
      </c>
      <c r="I413" s="4">
        <v>31.35</v>
      </c>
    </row>
    <row r="414" spans="1:9" ht="75" x14ac:dyDescent="0.25">
      <c r="A414" s="4" t="s">
        <v>16</v>
      </c>
      <c r="B414" s="4" t="s">
        <v>76</v>
      </c>
      <c r="C414" s="4" t="s">
        <v>310</v>
      </c>
      <c r="D414" s="4" t="s">
        <v>151</v>
      </c>
      <c r="E414" s="5">
        <f>HYPERLINK("https://cao.dolgi.msk.ru/account/1030112681/", 1030112681)</f>
        <v>1030112681</v>
      </c>
      <c r="F414" s="4" t="s">
        <v>21</v>
      </c>
      <c r="G414" s="4">
        <v>16200.19</v>
      </c>
      <c r="H414" s="4">
        <v>3.51</v>
      </c>
      <c r="I414" s="4">
        <v>2.87</v>
      </c>
    </row>
    <row r="415" spans="1:9" ht="75" x14ac:dyDescent="0.25">
      <c r="A415" s="4" t="s">
        <v>16</v>
      </c>
      <c r="B415" s="4" t="s">
        <v>76</v>
      </c>
      <c r="C415" s="4" t="s">
        <v>310</v>
      </c>
      <c r="D415" s="4" t="s">
        <v>216</v>
      </c>
      <c r="E415" s="5">
        <f>HYPERLINK("https://cao.dolgi.msk.ru/account/1030112876/", 1030112876)</f>
        <v>1030112876</v>
      </c>
      <c r="F415" s="4" t="s">
        <v>21</v>
      </c>
      <c r="G415" s="4">
        <v>109852.87</v>
      </c>
      <c r="H415" s="4">
        <v>13.16</v>
      </c>
      <c r="I415" s="4">
        <v>13.19</v>
      </c>
    </row>
    <row r="416" spans="1:9" ht="75" x14ac:dyDescent="0.25">
      <c r="A416" s="4" t="s">
        <v>16</v>
      </c>
      <c r="B416" s="4" t="s">
        <v>76</v>
      </c>
      <c r="C416" s="4" t="s">
        <v>310</v>
      </c>
      <c r="D416" s="4" t="s">
        <v>103</v>
      </c>
      <c r="E416" s="5">
        <f>HYPERLINK("https://cao.dolgi.msk.ru/account/1030113262/", 1030113262)</f>
        <v>1030113262</v>
      </c>
      <c r="F416" s="4" t="s">
        <v>21</v>
      </c>
      <c r="G416" s="4">
        <v>56978.87</v>
      </c>
      <c r="H416" s="4">
        <v>7.39</v>
      </c>
      <c r="I416" s="4">
        <v>7.41</v>
      </c>
    </row>
    <row r="417" spans="1:9" ht="75" x14ac:dyDescent="0.25">
      <c r="A417" s="4" t="s">
        <v>16</v>
      </c>
      <c r="B417" s="4" t="s">
        <v>76</v>
      </c>
      <c r="C417" s="4" t="s">
        <v>310</v>
      </c>
      <c r="D417" s="4" t="s">
        <v>313</v>
      </c>
      <c r="E417" s="5">
        <f>HYPERLINK("https://cao.dolgi.msk.ru/account/1030113297/", 1030113297)</f>
        <v>1030113297</v>
      </c>
      <c r="F417" s="4" t="s">
        <v>21</v>
      </c>
      <c r="G417" s="4">
        <v>287234.96000000002</v>
      </c>
      <c r="H417" s="4">
        <v>21.34</v>
      </c>
      <c r="I417" s="4">
        <v>21.82</v>
      </c>
    </row>
    <row r="418" spans="1:9" ht="75" x14ac:dyDescent="0.25">
      <c r="A418" s="4" t="s">
        <v>16</v>
      </c>
      <c r="B418" s="4" t="s">
        <v>76</v>
      </c>
      <c r="C418" s="4" t="s">
        <v>310</v>
      </c>
      <c r="D418" s="4" t="s">
        <v>163</v>
      </c>
      <c r="E418" s="5">
        <f>HYPERLINK("https://cao.dolgi.msk.ru/account/1030113481/", 1030113481)</f>
        <v>1030113481</v>
      </c>
      <c r="F418" s="4" t="s">
        <v>21</v>
      </c>
      <c r="G418" s="4">
        <v>34906.75</v>
      </c>
      <c r="H418" s="4">
        <v>3.74</v>
      </c>
      <c r="I418" s="4">
        <v>2.96</v>
      </c>
    </row>
    <row r="419" spans="1:9" ht="75" x14ac:dyDescent="0.25">
      <c r="A419" s="4" t="s">
        <v>16</v>
      </c>
      <c r="B419" s="4" t="s">
        <v>76</v>
      </c>
      <c r="C419" s="4" t="s">
        <v>310</v>
      </c>
      <c r="D419" s="4" t="s">
        <v>46</v>
      </c>
      <c r="E419" s="5">
        <f>HYPERLINK("https://cao.dolgi.msk.ru/account/1030113887/", 1030113887)</f>
        <v>1030113887</v>
      </c>
      <c r="F419" s="4" t="s">
        <v>21</v>
      </c>
      <c r="G419" s="4">
        <v>59356.42</v>
      </c>
      <c r="H419" s="4">
        <v>7.23</v>
      </c>
      <c r="I419" s="4">
        <v>7.21</v>
      </c>
    </row>
    <row r="420" spans="1:9" ht="75" x14ac:dyDescent="0.25">
      <c r="A420" s="4" t="s">
        <v>16</v>
      </c>
      <c r="B420" s="4" t="s">
        <v>76</v>
      </c>
      <c r="C420" s="4" t="s">
        <v>310</v>
      </c>
      <c r="D420" s="4" t="s">
        <v>314</v>
      </c>
      <c r="E420" s="5">
        <f>HYPERLINK("https://cao.dolgi.msk.ru/account/1030113932/", 1030113932)</f>
        <v>1030113932</v>
      </c>
      <c r="F420" s="4" t="s">
        <v>21</v>
      </c>
      <c r="G420" s="4">
        <v>584614.28</v>
      </c>
      <c r="H420" s="4">
        <v>47.33</v>
      </c>
      <c r="I420" s="4">
        <v>46.35</v>
      </c>
    </row>
    <row r="421" spans="1:9" ht="75" x14ac:dyDescent="0.25">
      <c r="A421" s="4" t="s">
        <v>16</v>
      </c>
      <c r="B421" s="4" t="s">
        <v>76</v>
      </c>
      <c r="C421" s="4" t="s">
        <v>315</v>
      </c>
      <c r="D421" s="4" t="s">
        <v>191</v>
      </c>
      <c r="E421" s="5">
        <f>HYPERLINK("https://cao.dolgi.msk.ru/account/1030110686/", 1030110686)</f>
        <v>1030110686</v>
      </c>
      <c r="F421" s="4" t="s">
        <v>21</v>
      </c>
      <c r="G421" s="4">
        <v>43283.69</v>
      </c>
      <c r="H421" s="4">
        <v>3.7</v>
      </c>
      <c r="I421" s="4">
        <v>3.13</v>
      </c>
    </row>
    <row r="422" spans="1:9" ht="75" x14ac:dyDescent="0.25">
      <c r="A422" s="4" t="s">
        <v>16</v>
      </c>
      <c r="B422" s="4" t="s">
        <v>76</v>
      </c>
      <c r="C422" s="4" t="s">
        <v>315</v>
      </c>
      <c r="D422" s="4" t="s">
        <v>287</v>
      </c>
      <c r="E422" s="5">
        <f>HYPERLINK("https://cao.dolgi.msk.ru/account/1030110766/", 1030110766)</f>
        <v>1030110766</v>
      </c>
      <c r="F422" s="4" t="s">
        <v>21</v>
      </c>
      <c r="G422" s="4">
        <v>1093138.51</v>
      </c>
      <c r="H422" s="4">
        <v>39.1</v>
      </c>
      <c r="I422" s="4">
        <v>38.71</v>
      </c>
    </row>
    <row r="423" spans="1:9" ht="45" x14ac:dyDescent="0.25">
      <c r="A423" s="4" t="s">
        <v>16</v>
      </c>
      <c r="B423" s="4" t="s">
        <v>59</v>
      </c>
      <c r="C423" s="4" t="s">
        <v>316</v>
      </c>
      <c r="D423" s="4" t="s">
        <v>155</v>
      </c>
      <c r="E423" s="5">
        <f>HYPERLINK("https://cao.dolgi.msk.ru/account/1030010087/", 1030010087)</f>
        <v>1030010087</v>
      </c>
      <c r="F423" s="4" t="s">
        <v>21</v>
      </c>
      <c r="G423" s="4">
        <v>37659.64</v>
      </c>
      <c r="H423" s="4">
        <v>4.6900000000000004</v>
      </c>
      <c r="I423" s="4">
        <v>4.46</v>
      </c>
    </row>
    <row r="424" spans="1:9" ht="45" x14ac:dyDescent="0.25">
      <c r="A424" s="4" t="s">
        <v>16</v>
      </c>
      <c r="B424" s="4" t="s">
        <v>59</v>
      </c>
      <c r="C424" s="4" t="s">
        <v>317</v>
      </c>
      <c r="D424" s="4" t="s">
        <v>82</v>
      </c>
      <c r="E424" s="5">
        <f>HYPERLINK("https://cao.dolgi.msk.ru/account/1030009852/", 1030009852)</f>
        <v>1030009852</v>
      </c>
      <c r="F424" s="4" t="s">
        <v>21</v>
      </c>
      <c r="G424" s="4">
        <v>163675.14000000001</v>
      </c>
      <c r="H424" s="4">
        <v>39.78</v>
      </c>
      <c r="I424" s="4">
        <v>39.74</v>
      </c>
    </row>
    <row r="425" spans="1:9" ht="45" x14ac:dyDescent="0.25">
      <c r="A425" s="4" t="s">
        <v>16</v>
      </c>
      <c r="B425" s="4" t="s">
        <v>59</v>
      </c>
      <c r="C425" s="4" t="s">
        <v>318</v>
      </c>
      <c r="D425" s="4" t="s">
        <v>62</v>
      </c>
      <c r="E425" s="5">
        <f>HYPERLINK("https://cao.dolgi.msk.ru/account/1030009166/", 1030009166)</f>
        <v>1030009166</v>
      </c>
      <c r="F425" s="4" t="s">
        <v>21</v>
      </c>
      <c r="G425" s="4">
        <v>84132.51</v>
      </c>
      <c r="H425" s="4">
        <v>12.52</v>
      </c>
      <c r="I425" s="4">
        <v>12.5</v>
      </c>
    </row>
    <row r="426" spans="1:9" ht="45" x14ac:dyDescent="0.25">
      <c r="A426" s="4" t="s">
        <v>16</v>
      </c>
      <c r="B426" s="4" t="s">
        <v>59</v>
      </c>
      <c r="C426" s="4" t="s">
        <v>318</v>
      </c>
      <c r="D426" s="4" t="s">
        <v>20</v>
      </c>
      <c r="E426" s="5">
        <f>HYPERLINK("https://cao.dolgi.msk.ru/account/1030009203/", 1030009203)</f>
        <v>1030009203</v>
      </c>
      <c r="F426" s="4" t="s">
        <v>21</v>
      </c>
      <c r="G426" s="4">
        <v>182870.22</v>
      </c>
      <c r="H426" s="4">
        <v>41.72</v>
      </c>
      <c r="I426" s="4">
        <v>33.78</v>
      </c>
    </row>
    <row r="427" spans="1:9" ht="60" x14ac:dyDescent="0.25">
      <c r="A427" s="4" t="s">
        <v>16</v>
      </c>
      <c r="B427" s="4" t="s">
        <v>76</v>
      </c>
      <c r="C427" s="4" t="s">
        <v>319</v>
      </c>
      <c r="D427" s="4" t="s">
        <v>62</v>
      </c>
      <c r="E427" s="5">
        <f>HYPERLINK("https://cao.dolgi.msk.ru/account/1030120526/", 1030120526)</f>
        <v>1030120526</v>
      </c>
      <c r="F427" s="4" t="s">
        <v>21</v>
      </c>
      <c r="G427" s="4">
        <v>56221.45</v>
      </c>
      <c r="H427" s="4">
        <v>4.9800000000000004</v>
      </c>
      <c r="I427" s="4">
        <v>4.3899999999999997</v>
      </c>
    </row>
    <row r="428" spans="1:9" ht="60" x14ac:dyDescent="0.25">
      <c r="A428" s="4" t="s">
        <v>16</v>
      </c>
      <c r="B428" s="4" t="s">
        <v>76</v>
      </c>
      <c r="C428" s="4" t="s">
        <v>319</v>
      </c>
      <c r="D428" s="4" t="s">
        <v>20</v>
      </c>
      <c r="E428" s="5">
        <f>HYPERLINK("https://cao.dolgi.msk.ru/account/1030120569/", 1030120569)</f>
        <v>1030120569</v>
      </c>
      <c r="F428" s="4" t="s">
        <v>21</v>
      </c>
      <c r="G428" s="4">
        <v>10479.129999999999</v>
      </c>
      <c r="H428" s="4">
        <v>3.5</v>
      </c>
      <c r="I428" s="4">
        <v>2.2000000000000002</v>
      </c>
    </row>
    <row r="429" spans="1:9" ht="60" x14ac:dyDescent="0.25">
      <c r="A429" s="4" t="s">
        <v>16</v>
      </c>
      <c r="B429" s="4" t="s">
        <v>76</v>
      </c>
      <c r="C429" s="4" t="s">
        <v>319</v>
      </c>
      <c r="D429" s="4" t="s">
        <v>69</v>
      </c>
      <c r="E429" s="5">
        <f>HYPERLINK("https://cao.dolgi.msk.ru/account/1030120649/", 1030120649)</f>
        <v>1030120649</v>
      </c>
      <c r="F429" s="4" t="s">
        <v>21</v>
      </c>
      <c r="G429" s="4">
        <v>51602.33</v>
      </c>
      <c r="H429" s="4">
        <v>10.210000000000001</v>
      </c>
      <c r="I429" s="4">
        <v>7.03</v>
      </c>
    </row>
    <row r="430" spans="1:9" ht="60" x14ac:dyDescent="0.25">
      <c r="A430" s="4" t="s">
        <v>16</v>
      </c>
      <c r="B430" s="4" t="s">
        <v>76</v>
      </c>
      <c r="C430" s="4" t="s">
        <v>320</v>
      </c>
      <c r="D430" s="4" t="s">
        <v>118</v>
      </c>
      <c r="E430" s="5">
        <f>HYPERLINK("https://cao.dolgi.msk.ru/account/1030121529/", 1030121529)</f>
        <v>1030121529</v>
      </c>
      <c r="F430" s="4" t="s">
        <v>21</v>
      </c>
      <c r="G430" s="4">
        <v>91241.19</v>
      </c>
      <c r="H430" s="4">
        <v>12.49</v>
      </c>
      <c r="I430" s="4">
        <v>9.57</v>
      </c>
    </row>
    <row r="431" spans="1:9" ht="60" x14ac:dyDescent="0.25">
      <c r="A431" s="4" t="s">
        <v>16</v>
      </c>
      <c r="B431" s="4" t="s">
        <v>76</v>
      </c>
      <c r="C431" s="4" t="s">
        <v>320</v>
      </c>
      <c r="D431" s="4" t="s">
        <v>86</v>
      </c>
      <c r="E431" s="5">
        <f>HYPERLINK("https://cao.dolgi.msk.ru/account/1030120219/", 1030120219)</f>
        <v>1030120219</v>
      </c>
      <c r="F431" s="4" t="s">
        <v>21</v>
      </c>
      <c r="G431" s="4">
        <v>13746.04</v>
      </c>
      <c r="H431" s="4">
        <v>5.2</v>
      </c>
      <c r="I431" s="4">
        <v>4.9000000000000004</v>
      </c>
    </row>
    <row r="432" spans="1:9" ht="60" x14ac:dyDescent="0.25">
      <c r="A432" s="4" t="s">
        <v>16</v>
      </c>
      <c r="B432" s="4" t="s">
        <v>156</v>
      </c>
      <c r="C432" s="4" t="s">
        <v>321</v>
      </c>
      <c r="D432" s="4" t="s">
        <v>86</v>
      </c>
      <c r="E432" s="5">
        <f>HYPERLINK("https://cao.dolgi.msk.ru/account/1030216229/", 1030216229)</f>
        <v>1030216229</v>
      </c>
      <c r="F432" s="4" t="s">
        <v>21</v>
      </c>
      <c r="G432" s="4">
        <v>69173.41</v>
      </c>
      <c r="H432" s="4">
        <v>16.78</v>
      </c>
      <c r="I432" s="4">
        <v>22.68</v>
      </c>
    </row>
    <row r="433" spans="1:9" ht="60" x14ac:dyDescent="0.25">
      <c r="A433" s="4" t="s">
        <v>16</v>
      </c>
      <c r="B433" s="4" t="s">
        <v>17</v>
      </c>
      <c r="C433" s="4" t="s">
        <v>322</v>
      </c>
      <c r="D433" s="4" t="s">
        <v>80</v>
      </c>
      <c r="E433" s="5">
        <f>HYPERLINK("https://cao.dolgi.msk.ru/account/1030307104/", 1030307104)</f>
        <v>1030307104</v>
      </c>
      <c r="F433" s="4" t="s">
        <v>21</v>
      </c>
      <c r="G433" s="4">
        <v>108094.31</v>
      </c>
      <c r="H433" s="4">
        <v>17.27</v>
      </c>
      <c r="I433" s="4">
        <v>8.75</v>
      </c>
    </row>
    <row r="434" spans="1:9" ht="60" x14ac:dyDescent="0.25">
      <c r="A434" s="4" t="s">
        <v>16</v>
      </c>
      <c r="B434" s="4" t="s">
        <v>17</v>
      </c>
      <c r="C434" s="4" t="s">
        <v>322</v>
      </c>
      <c r="D434" s="4" t="s">
        <v>83</v>
      </c>
      <c r="E434" s="5">
        <f>HYPERLINK("https://cao.dolgi.msk.ru/account/1030307286/", 1030307286)</f>
        <v>1030307286</v>
      </c>
      <c r="F434" s="4" t="s">
        <v>21</v>
      </c>
      <c r="G434" s="4">
        <v>7626.31</v>
      </c>
      <c r="H434" s="4">
        <v>3.05</v>
      </c>
      <c r="I434" s="4">
        <v>3.02</v>
      </c>
    </row>
    <row r="435" spans="1:9" ht="60" x14ac:dyDescent="0.25">
      <c r="A435" s="4" t="s">
        <v>16</v>
      </c>
      <c r="B435" s="4" t="s">
        <v>17</v>
      </c>
      <c r="C435" s="4" t="s">
        <v>322</v>
      </c>
      <c r="D435" s="4" t="s">
        <v>302</v>
      </c>
      <c r="E435" s="5">
        <f>HYPERLINK("https://cao.dolgi.msk.ru/account/1030307876/", 1030307876)</f>
        <v>1030307876</v>
      </c>
      <c r="F435" s="4" t="s">
        <v>21</v>
      </c>
      <c r="G435" s="4">
        <v>58859.74</v>
      </c>
      <c r="H435" s="4">
        <v>4.66</v>
      </c>
      <c r="I435" s="4">
        <v>3.49</v>
      </c>
    </row>
    <row r="436" spans="1:9" ht="60" x14ac:dyDescent="0.25">
      <c r="A436" s="4" t="s">
        <v>16</v>
      </c>
      <c r="B436" s="4" t="s">
        <v>17</v>
      </c>
      <c r="C436" s="4" t="s">
        <v>322</v>
      </c>
      <c r="D436" s="4" t="s">
        <v>162</v>
      </c>
      <c r="E436" s="5">
        <f>HYPERLINK("https://cao.dolgi.msk.ru/account/1030308019/", 1030308019)</f>
        <v>1030308019</v>
      </c>
      <c r="F436" s="4" t="s">
        <v>21</v>
      </c>
      <c r="G436" s="4">
        <v>300458.8</v>
      </c>
      <c r="H436" s="4">
        <v>39.54</v>
      </c>
      <c r="I436" s="4">
        <v>34.97</v>
      </c>
    </row>
    <row r="437" spans="1:9" ht="60" x14ac:dyDescent="0.25">
      <c r="A437" s="4" t="s">
        <v>16</v>
      </c>
      <c r="B437" s="4" t="s">
        <v>17</v>
      </c>
      <c r="C437" s="4" t="s">
        <v>322</v>
      </c>
      <c r="D437" s="4" t="s">
        <v>201</v>
      </c>
      <c r="E437" s="5">
        <f>HYPERLINK("https://cao.dolgi.msk.ru/account/1030308297/", 1030308297)</f>
        <v>1030308297</v>
      </c>
      <c r="F437" s="4" t="s">
        <v>21</v>
      </c>
      <c r="G437" s="4">
        <v>22964.1</v>
      </c>
      <c r="H437" s="4">
        <v>3.3</v>
      </c>
      <c r="I437" s="4">
        <v>3.2</v>
      </c>
    </row>
    <row r="438" spans="1:9" ht="60" x14ac:dyDescent="0.25">
      <c r="A438" s="4" t="s">
        <v>16</v>
      </c>
      <c r="B438" s="4" t="s">
        <v>17</v>
      </c>
      <c r="C438" s="4" t="s">
        <v>322</v>
      </c>
      <c r="D438" s="4" t="s">
        <v>42</v>
      </c>
      <c r="E438" s="5">
        <f>HYPERLINK("https://cao.dolgi.msk.ru/account/1030308465/", 1030308465)</f>
        <v>1030308465</v>
      </c>
      <c r="F438" s="4" t="s">
        <v>21</v>
      </c>
      <c r="G438" s="4">
        <v>39774.050000000003</v>
      </c>
      <c r="H438" s="4">
        <v>9.41</v>
      </c>
      <c r="I438" s="4">
        <v>8.85</v>
      </c>
    </row>
    <row r="439" spans="1:9" ht="60" x14ac:dyDescent="0.25">
      <c r="A439" s="4" t="s">
        <v>16</v>
      </c>
      <c r="B439" s="4" t="s">
        <v>17</v>
      </c>
      <c r="C439" s="4" t="s">
        <v>322</v>
      </c>
      <c r="D439" s="4" t="s">
        <v>42</v>
      </c>
      <c r="E439" s="5">
        <f>HYPERLINK("https://cao.dolgi.msk.ru/account/1030333791/", 1030333791)</f>
        <v>1030333791</v>
      </c>
      <c r="F439" s="4" t="s">
        <v>21</v>
      </c>
      <c r="G439" s="4">
        <v>25687.57</v>
      </c>
      <c r="H439" s="4">
        <v>13.15</v>
      </c>
      <c r="I439" s="4">
        <v>10.94</v>
      </c>
    </row>
    <row r="440" spans="1:9" ht="60" x14ac:dyDescent="0.25">
      <c r="A440" s="4" t="s">
        <v>16</v>
      </c>
      <c r="B440" s="4" t="s">
        <v>17</v>
      </c>
      <c r="C440" s="4" t="s">
        <v>322</v>
      </c>
      <c r="D440" s="4" t="s">
        <v>45</v>
      </c>
      <c r="E440" s="5">
        <f>HYPERLINK("https://cao.dolgi.msk.ru/account/1030308529/", 1030308529)</f>
        <v>1030308529</v>
      </c>
      <c r="F440" s="4" t="s">
        <v>21</v>
      </c>
      <c r="G440" s="4">
        <v>42226.19</v>
      </c>
      <c r="H440" s="4">
        <v>5.24</v>
      </c>
      <c r="I440" s="4">
        <v>4.03</v>
      </c>
    </row>
    <row r="441" spans="1:9" ht="45" x14ac:dyDescent="0.25">
      <c r="A441" s="4" t="s">
        <v>16</v>
      </c>
      <c r="B441" s="4" t="s">
        <v>156</v>
      </c>
      <c r="C441" s="4" t="s">
        <v>323</v>
      </c>
      <c r="D441" s="4" t="s">
        <v>72</v>
      </c>
      <c r="E441" s="5">
        <f>HYPERLINK("https://cao.dolgi.msk.ru/account/1030375692/", 1030375692)</f>
        <v>1030375692</v>
      </c>
      <c r="F441" s="4" t="s">
        <v>21</v>
      </c>
      <c r="G441" s="4">
        <v>33633.17</v>
      </c>
      <c r="H441" s="4">
        <v>7.07</v>
      </c>
      <c r="I441" s="4">
        <v>7.3</v>
      </c>
    </row>
    <row r="442" spans="1:9" ht="45" x14ac:dyDescent="0.25">
      <c r="A442" s="4" t="s">
        <v>16</v>
      </c>
      <c r="B442" s="4" t="s">
        <v>156</v>
      </c>
      <c r="C442" s="4" t="s">
        <v>323</v>
      </c>
      <c r="D442" s="4" t="s">
        <v>82</v>
      </c>
      <c r="E442" s="5">
        <f>HYPERLINK("https://cao.dolgi.msk.ru/account/1030374964/", 1030374964)</f>
        <v>1030374964</v>
      </c>
      <c r="F442" s="4" t="s">
        <v>21</v>
      </c>
      <c r="G442" s="4">
        <v>23733.91</v>
      </c>
      <c r="H442" s="4">
        <v>7.2</v>
      </c>
      <c r="I442" s="4">
        <v>7.54</v>
      </c>
    </row>
    <row r="443" spans="1:9" ht="45" x14ac:dyDescent="0.25">
      <c r="A443" s="4" t="s">
        <v>16</v>
      </c>
      <c r="B443" s="4" t="s">
        <v>156</v>
      </c>
      <c r="C443" s="4" t="s">
        <v>323</v>
      </c>
      <c r="D443" s="4" t="s">
        <v>147</v>
      </c>
      <c r="E443" s="5">
        <f>HYPERLINK("https://cao.dolgi.msk.ru/account/1030375596/", 1030375596)</f>
        <v>1030375596</v>
      </c>
      <c r="F443" s="4" t="s">
        <v>21</v>
      </c>
      <c r="G443" s="4">
        <v>30379.040000000001</v>
      </c>
      <c r="H443" s="4">
        <v>6.78</v>
      </c>
      <c r="I443" s="4">
        <v>8.33</v>
      </c>
    </row>
    <row r="444" spans="1:9" ht="45" x14ac:dyDescent="0.25">
      <c r="A444" s="4" t="s">
        <v>16</v>
      </c>
      <c r="B444" s="4" t="s">
        <v>156</v>
      </c>
      <c r="C444" s="4" t="s">
        <v>323</v>
      </c>
      <c r="D444" s="4" t="s">
        <v>78</v>
      </c>
      <c r="E444" s="5">
        <f>HYPERLINK("https://cao.dolgi.msk.ru/account/1030375027/", 1030375027)</f>
        <v>1030375027</v>
      </c>
      <c r="F444" s="4" t="s">
        <v>21</v>
      </c>
      <c r="G444" s="4">
        <v>29000</v>
      </c>
      <c r="H444" s="4">
        <v>6.97</v>
      </c>
      <c r="I444" s="4">
        <v>8.9</v>
      </c>
    </row>
    <row r="445" spans="1:9" ht="45" x14ac:dyDescent="0.25">
      <c r="A445" s="4" t="s">
        <v>16</v>
      </c>
      <c r="B445" s="4" t="s">
        <v>156</v>
      </c>
      <c r="C445" s="4" t="s">
        <v>323</v>
      </c>
      <c r="D445" s="4" t="s">
        <v>43</v>
      </c>
      <c r="E445" s="5">
        <f>HYPERLINK("https://cao.dolgi.msk.ru/account/1030376206/", 1030376206)</f>
        <v>1030376206</v>
      </c>
      <c r="F445" s="4" t="s">
        <v>21</v>
      </c>
      <c r="G445" s="4">
        <v>50793.15</v>
      </c>
      <c r="H445" s="4">
        <v>8.98</v>
      </c>
      <c r="I445" s="4">
        <v>9.64</v>
      </c>
    </row>
    <row r="446" spans="1:9" ht="60" x14ac:dyDescent="0.25">
      <c r="A446" s="4" t="s">
        <v>16</v>
      </c>
      <c r="B446" s="4" t="s">
        <v>156</v>
      </c>
      <c r="C446" s="4" t="s">
        <v>324</v>
      </c>
      <c r="D446" s="4" t="s">
        <v>83</v>
      </c>
      <c r="E446" s="5">
        <f>HYPERLINK("https://cao.dolgi.msk.ru/account/1030257311/", 1030257311)</f>
        <v>1030257311</v>
      </c>
      <c r="F446" s="4" t="s">
        <v>21</v>
      </c>
      <c r="G446" s="4">
        <v>31057.72</v>
      </c>
      <c r="H446" s="4">
        <v>4.3099999999999996</v>
      </c>
      <c r="I446" s="4">
        <v>4.21</v>
      </c>
    </row>
    <row r="447" spans="1:9" ht="60" x14ac:dyDescent="0.25">
      <c r="A447" s="4" t="s">
        <v>16</v>
      </c>
      <c r="B447" s="4" t="s">
        <v>156</v>
      </c>
      <c r="C447" s="4" t="s">
        <v>325</v>
      </c>
      <c r="D447" s="4" t="s">
        <v>34</v>
      </c>
      <c r="E447" s="5">
        <f>HYPERLINK("https://cao.dolgi.msk.ru/account/1030256853/", 1030256853)</f>
        <v>1030256853</v>
      </c>
      <c r="F447" s="4" t="s">
        <v>21</v>
      </c>
      <c r="G447" s="4">
        <v>9472.3700000000008</v>
      </c>
      <c r="H447" s="4">
        <v>3.01</v>
      </c>
      <c r="I447" s="4">
        <v>2.42</v>
      </c>
    </row>
    <row r="448" spans="1:9" ht="60" x14ac:dyDescent="0.25">
      <c r="A448" s="4" t="s">
        <v>16</v>
      </c>
      <c r="B448" s="4" t="s">
        <v>156</v>
      </c>
      <c r="C448" s="4" t="s">
        <v>325</v>
      </c>
      <c r="D448" s="4" t="s">
        <v>58</v>
      </c>
      <c r="E448" s="5">
        <f>HYPERLINK("https://cao.dolgi.msk.ru/account/1030256861/", 1030256861)</f>
        <v>1030256861</v>
      </c>
      <c r="F448" s="4" t="s">
        <v>21</v>
      </c>
      <c r="G448" s="4">
        <v>20710.7</v>
      </c>
      <c r="H448" s="4">
        <v>3.06</v>
      </c>
      <c r="I448" s="4">
        <v>3.11</v>
      </c>
    </row>
    <row r="449" spans="1:9" ht="45" x14ac:dyDescent="0.25">
      <c r="A449" s="4" t="s">
        <v>16</v>
      </c>
      <c r="B449" s="4" t="s">
        <v>156</v>
      </c>
      <c r="C449" s="4" t="s">
        <v>326</v>
      </c>
      <c r="D449" s="4" t="s">
        <v>51</v>
      </c>
      <c r="E449" s="5">
        <f>HYPERLINK("https://cao.dolgi.msk.ru/account/1030218312/", 1030218312)</f>
        <v>1030218312</v>
      </c>
      <c r="F449" s="4" t="s">
        <v>21</v>
      </c>
      <c r="G449" s="4">
        <v>53413.2</v>
      </c>
      <c r="H449" s="4">
        <v>6.45</v>
      </c>
      <c r="I449" s="4">
        <v>6.29</v>
      </c>
    </row>
    <row r="450" spans="1:9" ht="45" x14ac:dyDescent="0.25">
      <c r="A450" s="4" t="s">
        <v>16</v>
      </c>
      <c r="B450" s="4" t="s">
        <v>156</v>
      </c>
      <c r="C450" s="4" t="s">
        <v>326</v>
      </c>
      <c r="D450" s="4" t="s">
        <v>72</v>
      </c>
      <c r="E450" s="5">
        <f>HYPERLINK("https://cao.dolgi.msk.ru/account/1030218435/", 1030218435)</f>
        <v>1030218435</v>
      </c>
      <c r="F450" s="4" t="s">
        <v>21</v>
      </c>
      <c r="G450" s="4">
        <v>44419.79</v>
      </c>
      <c r="H450" s="4">
        <v>11.16</v>
      </c>
      <c r="I450" s="4">
        <v>11.69</v>
      </c>
    </row>
    <row r="451" spans="1:9" ht="45" x14ac:dyDescent="0.25">
      <c r="A451" s="4" t="s">
        <v>16</v>
      </c>
      <c r="B451" s="4" t="s">
        <v>156</v>
      </c>
      <c r="C451" s="4" t="s">
        <v>326</v>
      </c>
      <c r="D451" s="4" t="s">
        <v>102</v>
      </c>
      <c r="E451" s="5">
        <f>HYPERLINK("https://cao.dolgi.msk.ru/account/1030218507/", 1030218507)</f>
        <v>1030218507</v>
      </c>
      <c r="F451" s="4" t="s">
        <v>21</v>
      </c>
      <c r="G451" s="4">
        <v>24326.22</v>
      </c>
      <c r="H451" s="4">
        <v>3.97</v>
      </c>
      <c r="I451" s="4">
        <v>3.93</v>
      </c>
    </row>
    <row r="452" spans="1:9" ht="45" x14ac:dyDescent="0.25">
      <c r="A452" s="4" t="s">
        <v>16</v>
      </c>
      <c r="B452" s="4" t="s">
        <v>156</v>
      </c>
      <c r="C452" s="4" t="s">
        <v>326</v>
      </c>
      <c r="D452" s="4" t="s">
        <v>114</v>
      </c>
      <c r="E452" s="5">
        <f>HYPERLINK("https://cao.dolgi.msk.ru/account/1030219024/", 1030219024)</f>
        <v>1030219024</v>
      </c>
      <c r="F452" s="4" t="s">
        <v>21</v>
      </c>
      <c r="G452" s="4">
        <v>14090.28</v>
      </c>
      <c r="H452" s="4">
        <v>3.26</v>
      </c>
      <c r="I452" s="4">
        <v>3.41</v>
      </c>
    </row>
    <row r="453" spans="1:9" ht="45" x14ac:dyDescent="0.25">
      <c r="A453" s="4" t="s">
        <v>16</v>
      </c>
      <c r="B453" s="4" t="s">
        <v>156</v>
      </c>
      <c r="C453" s="4" t="s">
        <v>327</v>
      </c>
      <c r="D453" s="4" t="s">
        <v>23</v>
      </c>
      <c r="E453" s="5">
        <f>HYPERLINK("https://cao.dolgi.msk.ru/account/1030225096/", 1030225096)</f>
        <v>1030225096</v>
      </c>
      <c r="F453" s="4" t="s">
        <v>21</v>
      </c>
      <c r="G453" s="4">
        <v>164835.39000000001</v>
      </c>
      <c r="H453" s="4">
        <v>32.07</v>
      </c>
      <c r="I453" s="4">
        <v>43.59</v>
      </c>
    </row>
    <row r="454" spans="1:9" ht="60" x14ac:dyDescent="0.25">
      <c r="A454" s="4" t="s">
        <v>16</v>
      </c>
      <c r="B454" s="4" t="s">
        <v>17</v>
      </c>
      <c r="C454" s="4" t="s">
        <v>328</v>
      </c>
      <c r="D454" s="4" t="s">
        <v>95</v>
      </c>
      <c r="E454" s="5">
        <f>HYPERLINK("https://cao.dolgi.msk.ru/account/1030326241/", 1030326241)</f>
        <v>1030326241</v>
      </c>
      <c r="F454" s="4" t="s">
        <v>21</v>
      </c>
      <c r="G454" s="4">
        <v>18029.8</v>
      </c>
      <c r="H454" s="4">
        <v>6.03</v>
      </c>
      <c r="I454" s="4">
        <v>4.9800000000000004</v>
      </c>
    </row>
    <row r="455" spans="1:9" ht="60" x14ac:dyDescent="0.25">
      <c r="A455" s="4" t="s">
        <v>16</v>
      </c>
      <c r="B455" s="4" t="s">
        <v>17</v>
      </c>
      <c r="C455" s="4" t="s">
        <v>328</v>
      </c>
      <c r="D455" s="4" t="s">
        <v>61</v>
      </c>
      <c r="E455" s="5">
        <f>HYPERLINK("https://cao.dolgi.msk.ru/account/1030326567/", 1030326567)</f>
        <v>1030326567</v>
      </c>
      <c r="F455" s="4" t="s">
        <v>21</v>
      </c>
      <c r="G455" s="4">
        <v>110035.11</v>
      </c>
      <c r="H455" s="4">
        <v>36.270000000000003</v>
      </c>
      <c r="I455" s="4">
        <v>35.93</v>
      </c>
    </row>
    <row r="456" spans="1:9" ht="60" x14ac:dyDescent="0.25">
      <c r="A456" s="4" t="s">
        <v>16</v>
      </c>
      <c r="B456" s="4" t="s">
        <v>17</v>
      </c>
      <c r="C456" s="4" t="s">
        <v>328</v>
      </c>
      <c r="D456" s="4" t="s">
        <v>121</v>
      </c>
      <c r="E456" s="5">
        <f>HYPERLINK("https://cao.dolgi.msk.ru/account/1030326719/", 1030326719)</f>
        <v>1030326719</v>
      </c>
      <c r="F456" s="4" t="s">
        <v>21</v>
      </c>
      <c r="G456" s="4">
        <v>22740.87</v>
      </c>
      <c r="H456" s="4">
        <v>5.33</v>
      </c>
      <c r="I456" s="4">
        <v>3.82</v>
      </c>
    </row>
    <row r="457" spans="1:9" ht="60" x14ac:dyDescent="0.25">
      <c r="A457" s="4" t="s">
        <v>16</v>
      </c>
      <c r="B457" s="4" t="s">
        <v>17</v>
      </c>
      <c r="C457" s="4" t="s">
        <v>328</v>
      </c>
      <c r="D457" s="4" t="s">
        <v>329</v>
      </c>
      <c r="E457" s="5">
        <f>HYPERLINK("https://cao.dolgi.msk.ru/account/1030326882/", 1030326882)</f>
        <v>1030326882</v>
      </c>
      <c r="F457" s="4" t="s">
        <v>21</v>
      </c>
      <c r="G457" s="4">
        <v>19811.86</v>
      </c>
      <c r="H457" s="4">
        <v>3.24</v>
      </c>
      <c r="I457" s="4">
        <v>3.15</v>
      </c>
    </row>
    <row r="458" spans="1:9" ht="60" x14ac:dyDescent="0.25">
      <c r="A458" s="4" t="s">
        <v>16</v>
      </c>
      <c r="B458" s="4" t="s">
        <v>17</v>
      </c>
      <c r="C458" s="4" t="s">
        <v>328</v>
      </c>
      <c r="D458" s="4" t="s">
        <v>31</v>
      </c>
      <c r="E458" s="5">
        <f>HYPERLINK("https://cao.dolgi.msk.ru/account/1030326938/", 1030326938)</f>
        <v>1030326938</v>
      </c>
      <c r="F458" s="4" t="s">
        <v>21</v>
      </c>
      <c r="G458" s="4">
        <v>19194.52</v>
      </c>
      <c r="H458" s="4">
        <v>7.97</v>
      </c>
      <c r="I458" s="4">
        <v>7.56</v>
      </c>
    </row>
    <row r="459" spans="1:9" ht="45" x14ac:dyDescent="0.25">
      <c r="A459" s="4" t="s">
        <v>16</v>
      </c>
      <c r="B459" s="4" t="s">
        <v>59</v>
      </c>
      <c r="C459" s="4" t="s">
        <v>330</v>
      </c>
      <c r="D459" s="4" t="s">
        <v>58</v>
      </c>
      <c r="E459" s="5">
        <f>HYPERLINK("https://cao.dolgi.msk.ru/account/1030369137/", 1030369137)</f>
        <v>1030369137</v>
      </c>
      <c r="F459" s="4" t="s">
        <v>21</v>
      </c>
      <c r="G459" s="4">
        <v>159919.94</v>
      </c>
      <c r="H459" s="4">
        <v>23.62</v>
      </c>
      <c r="I459" s="4">
        <v>21.42</v>
      </c>
    </row>
    <row r="460" spans="1:9" ht="45" x14ac:dyDescent="0.25">
      <c r="A460" s="4" t="s">
        <v>16</v>
      </c>
      <c r="B460" s="4" t="s">
        <v>59</v>
      </c>
      <c r="C460" s="4" t="s">
        <v>330</v>
      </c>
      <c r="D460" s="4" t="s">
        <v>57</v>
      </c>
      <c r="E460" s="5">
        <f>HYPERLINK("https://cao.dolgi.msk.ru/account/1030376847/", 1030376847)</f>
        <v>1030376847</v>
      </c>
      <c r="F460" s="4" t="s">
        <v>21</v>
      </c>
      <c r="G460" s="4">
        <v>67431.75</v>
      </c>
      <c r="H460" s="4">
        <v>6.64</v>
      </c>
      <c r="I460" s="4">
        <v>5.55</v>
      </c>
    </row>
    <row r="461" spans="1:9" ht="60" x14ac:dyDescent="0.25">
      <c r="A461" s="4" t="s">
        <v>16</v>
      </c>
      <c r="B461" s="4" t="s">
        <v>76</v>
      </c>
      <c r="C461" s="4" t="s">
        <v>331</v>
      </c>
      <c r="D461" s="4" t="s">
        <v>58</v>
      </c>
      <c r="E461" s="5">
        <f>HYPERLINK("https://cao.dolgi.msk.ru/account/1030101325/", 1030101325)</f>
        <v>1030101325</v>
      </c>
      <c r="F461" s="4" t="s">
        <v>21</v>
      </c>
      <c r="G461" s="4">
        <v>40181.17</v>
      </c>
      <c r="H461" s="4">
        <v>6.45</v>
      </c>
      <c r="I461" s="4">
        <v>6.58</v>
      </c>
    </row>
    <row r="462" spans="1:9" ht="60" x14ac:dyDescent="0.25">
      <c r="A462" s="4" t="s">
        <v>16</v>
      </c>
      <c r="B462" s="4" t="s">
        <v>76</v>
      </c>
      <c r="C462" s="4" t="s">
        <v>331</v>
      </c>
      <c r="D462" s="4" t="s">
        <v>127</v>
      </c>
      <c r="E462" s="5">
        <f>HYPERLINK("https://cao.dolgi.msk.ru/account/1030102344/", 1030102344)</f>
        <v>1030102344</v>
      </c>
      <c r="F462" s="4" t="s">
        <v>21</v>
      </c>
      <c r="G462" s="4">
        <v>61876.99</v>
      </c>
      <c r="H462" s="4">
        <v>7.87</v>
      </c>
      <c r="I462" s="4">
        <v>8.0299999999999994</v>
      </c>
    </row>
    <row r="463" spans="1:9" ht="60" x14ac:dyDescent="0.25">
      <c r="A463" s="4" t="s">
        <v>16</v>
      </c>
      <c r="B463" s="4" t="s">
        <v>76</v>
      </c>
      <c r="C463" s="4" t="s">
        <v>331</v>
      </c>
      <c r="D463" s="4" t="s">
        <v>97</v>
      </c>
      <c r="E463" s="5">
        <f>HYPERLINK("https://cao.dolgi.msk.ru/account/1030102512/", 1030102512)</f>
        <v>1030102512</v>
      </c>
      <c r="F463" s="4" t="s">
        <v>21</v>
      </c>
      <c r="G463" s="4">
        <v>57648.21</v>
      </c>
      <c r="H463" s="4">
        <v>8.59</v>
      </c>
      <c r="I463" s="4">
        <v>8.66</v>
      </c>
    </row>
    <row r="464" spans="1:9" ht="60" x14ac:dyDescent="0.25">
      <c r="A464" s="4" t="s">
        <v>16</v>
      </c>
      <c r="B464" s="4" t="s">
        <v>76</v>
      </c>
      <c r="C464" s="4" t="s">
        <v>331</v>
      </c>
      <c r="D464" s="4" t="s">
        <v>28</v>
      </c>
      <c r="E464" s="5">
        <f>HYPERLINK("https://cao.dolgi.msk.ru/account/1030102563/", 1030102563)</f>
        <v>1030102563</v>
      </c>
      <c r="F464" s="4" t="s">
        <v>21</v>
      </c>
      <c r="G464" s="4">
        <v>37961.910000000003</v>
      </c>
      <c r="H464" s="4">
        <v>5.56</v>
      </c>
      <c r="I464" s="4">
        <v>5.54</v>
      </c>
    </row>
    <row r="465" spans="1:9" ht="60" x14ac:dyDescent="0.25">
      <c r="A465" s="4" t="s">
        <v>16</v>
      </c>
      <c r="B465" s="4" t="s">
        <v>76</v>
      </c>
      <c r="C465" s="4" t="s">
        <v>331</v>
      </c>
      <c r="D465" s="4" t="s">
        <v>271</v>
      </c>
      <c r="E465" s="5">
        <f>HYPERLINK("https://cao.dolgi.msk.ru/account/1030102678/", 1030102678)</f>
        <v>1030102678</v>
      </c>
      <c r="F465" s="4" t="s">
        <v>21</v>
      </c>
      <c r="G465" s="4">
        <v>184203.48</v>
      </c>
      <c r="H465" s="4">
        <v>26.46</v>
      </c>
      <c r="I465" s="4">
        <v>16.670000000000002</v>
      </c>
    </row>
    <row r="466" spans="1:9" ht="60" x14ac:dyDescent="0.25">
      <c r="A466" s="4" t="s">
        <v>16</v>
      </c>
      <c r="B466" s="4" t="s">
        <v>76</v>
      </c>
      <c r="C466" s="4" t="s">
        <v>331</v>
      </c>
      <c r="D466" s="4" t="s">
        <v>258</v>
      </c>
      <c r="E466" s="5">
        <f>HYPERLINK("https://cao.dolgi.msk.ru/account/1030103101/", 1030103101)</f>
        <v>1030103101</v>
      </c>
      <c r="F466" s="4" t="s">
        <v>21</v>
      </c>
      <c r="G466" s="4">
        <v>32562.48</v>
      </c>
      <c r="H466" s="4">
        <v>3.94</v>
      </c>
      <c r="I466" s="4">
        <v>3.98</v>
      </c>
    </row>
    <row r="467" spans="1:9" ht="75" x14ac:dyDescent="0.25">
      <c r="A467" s="4" t="s">
        <v>16</v>
      </c>
      <c r="B467" s="4" t="s">
        <v>59</v>
      </c>
      <c r="C467" s="4" t="s">
        <v>332</v>
      </c>
      <c r="D467" s="4" t="s">
        <v>141</v>
      </c>
      <c r="E467" s="5">
        <f>HYPERLINK("https://cao.dolgi.msk.ru/account/1030021093/", 1030021093)</f>
        <v>1030021093</v>
      </c>
      <c r="F467" s="4" t="s">
        <v>21</v>
      </c>
      <c r="G467" s="4">
        <v>27155.200000000001</v>
      </c>
      <c r="H467" s="4">
        <v>3.36</v>
      </c>
      <c r="I467" s="4">
        <v>3.31</v>
      </c>
    </row>
    <row r="468" spans="1:9" ht="75" x14ac:dyDescent="0.25">
      <c r="A468" s="4" t="s">
        <v>16</v>
      </c>
      <c r="B468" s="4" t="s">
        <v>59</v>
      </c>
      <c r="C468" s="4" t="s">
        <v>332</v>
      </c>
      <c r="D468" s="4" t="s">
        <v>84</v>
      </c>
      <c r="E468" s="5">
        <f>HYPERLINK("https://cao.dolgi.msk.ru/account/1030021165/", 1030021165)</f>
        <v>1030021165</v>
      </c>
      <c r="F468" s="4" t="s">
        <v>21</v>
      </c>
      <c r="G468" s="4">
        <v>42759.65</v>
      </c>
      <c r="H468" s="4">
        <v>7.2</v>
      </c>
      <c r="I468" s="4">
        <v>7.2</v>
      </c>
    </row>
    <row r="469" spans="1:9" ht="75" x14ac:dyDescent="0.25">
      <c r="A469" s="4" t="s">
        <v>16</v>
      </c>
      <c r="B469" s="4" t="s">
        <v>59</v>
      </c>
      <c r="C469" s="4" t="s">
        <v>332</v>
      </c>
      <c r="D469" s="4" t="s">
        <v>287</v>
      </c>
      <c r="E469" s="5">
        <f>HYPERLINK("https://cao.dolgi.msk.ru/account/1030021261/", 1030021261)</f>
        <v>1030021261</v>
      </c>
      <c r="F469" s="4" t="s">
        <v>21</v>
      </c>
      <c r="G469" s="4">
        <v>10860.46</v>
      </c>
      <c r="H469" s="4">
        <v>3.16</v>
      </c>
      <c r="I469" s="4">
        <v>3.08</v>
      </c>
    </row>
    <row r="470" spans="1:9" ht="75" x14ac:dyDescent="0.25">
      <c r="A470" s="4" t="s">
        <v>16</v>
      </c>
      <c r="B470" s="4" t="s">
        <v>59</v>
      </c>
      <c r="C470" s="4" t="s">
        <v>332</v>
      </c>
      <c r="D470" s="4" t="s">
        <v>270</v>
      </c>
      <c r="E470" s="5">
        <f>HYPERLINK("https://cao.dolgi.msk.ru/account/1030035209/", 1030035209)</f>
        <v>1030035209</v>
      </c>
      <c r="F470" s="4" t="s">
        <v>21</v>
      </c>
      <c r="G470" s="4">
        <v>21201.17</v>
      </c>
      <c r="H470" s="4">
        <v>5.81</v>
      </c>
      <c r="I470" s="4">
        <v>5.56</v>
      </c>
    </row>
    <row r="471" spans="1:9" ht="75" x14ac:dyDescent="0.25">
      <c r="A471" s="4" t="s">
        <v>16</v>
      </c>
      <c r="B471" s="4" t="s">
        <v>59</v>
      </c>
      <c r="C471" s="4" t="s">
        <v>332</v>
      </c>
      <c r="D471" s="4" t="s">
        <v>86</v>
      </c>
      <c r="E471" s="5">
        <f>HYPERLINK("https://cao.dolgi.msk.ru/account/1030021309/", 1030021309)</f>
        <v>1030021309</v>
      </c>
      <c r="F471" s="4" t="s">
        <v>21</v>
      </c>
      <c r="G471" s="4">
        <v>51941.85</v>
      </c>
      <c r="H471" s="4">
        <v>8.23</v>
      </c>
      <c r="I471" s="4">
        <v>8.5299999999999994</v>
      </c>
    </row>
    <row r="472" spans="1:9" ht="75" x14ac:dyDescent="0.25">
      <c r="A472" s="4" t="s">
        <v>16</v>
      </c>
      <c r="B472" s="4" t="s">
        <v>59</v>
      </c>
      <c r="C472" s="4" t="s">
        <v>332</v>
      </c>
      <c r="D472" s="4" t="s">
        <v>121</v>
      </c>
      <c r="E472" s="5">
        <f>HYPERLINK("https://cao.dolgi.msk.ru/account/1030021376/", 1030021376)</f>
        <v>1030021376</v>
      </c>
      <c r="F472" s="4" t="s">
        <v>21</v>
      </c>
      <c r="G472" s="4">
        <v>21971.52</v>
      </c>
      <c r="H472" s="4">
        <v>3.71</v>
      </c>
      <c r="I472" s="4">
        <v>3.8</v>
      </c>
    </row>
    <row r="473" spans="1:9" ht="75" x14ac:dyDescent="0.25">
      <c r="A473" s="4" t="s">
        <v>16</v>
      </c>
      <c r="B473" s="4" t="s">
        <v>59</v>
      </c>
      <c r="C473" s="4" t="s">
        <v>332</v>
      </c>
      <c r="D473" s="4" t="s">
        <v>301</v>
      </c>
      <c r="E473" s="5">
        <f>HYPERLINK("https://cao.dolgi.msk.ru/account/1030361135/", 1030361135)</f>
        <v>1030361135</v>
      </c>
      <c r="F473" s="4" t="s">
        <v>21</v>
      </c>
      <c r="G473" s="4">
        <v>13729.27</v>
      </c>
      <c r="H473" s="4">
        <v>5.68</v>
      </c>
      <c r="I473" s="4">
        <v>4.83</v>
      </c>
    </row>
    <row r="474" spans="1:9" ht="60" x14ac:dyDescent="0.25">
      <c r="A474" s="4" t="s">
        <v>16</v>
      </c>
      <c r="B474" s="4" t="s">
        <v>76</v>
      </c>
      <c r="C474" s="4" t="s">
        <v>333</v>
      </c>
      <c r="D474" s="4" t="s">
        <v>62</v>
      </c>
      <c r="E474" s="5">
        <f>HYPERLINK("https://cao.dolgi.msk.ru/account/1030132738/", 1030132738)</f>
        <v>1030132738</v>
      </c>
      <c r="F474" s="4" t="s">
        <v>21</v>
      </c>
      <c r="G474" s="4">
        <v>44812.49</v>
      </c>
      <c r="H474" s="4">
        <v>13.86</v>
      </c>
      <c r="I474" s="4">
        <v>8</v>
      </c>
    </row>
    <row r="475" spans="1:9" ht="60" x14ac:dyDescent="0.25">
      <c r="A475" s="4" t="s">
        <v>16</v>
      </c>
      <c r="B475" s="4" t="s">
        <v>76</v>
      </c>
      <c r="C475" s="4" t="s">
        <v>333</v>
      </c>
      <c r="D475" s="4" t="s">
        <v>80</v>
      </c>
      <c r="E475" s="5">
        <f>HYPERLINK("https://cao.dolgi.msk.ru/account/1030133204/", 1030133204)</f>
        <v>1030133204</v>
      </c>
      <c r="F475" s="4" t="s">
        <v>21</v>
      </c>
      <c r="G475" s="4">
        <v>342760.78</v>
      </c>
      <c r="H475" s="4">
        <v>13.76</v>
      </c>
      <c r="I475" s="4">
        <v>15.05</v>
      </c>
    </row>
    <row r="476" spans="1:9" ht="60" x14ac:dyDescent="0.25">
      <c r="A476" s="4" t="s">
        <v>16</v>
      </c>
      <c r="B476" s="4" t="s">
        <v>76</v>
      </c>
      <c r="C476" s="4" t="s">
        <v>334</v>
      </c>
      <c r="D476" s="4" t="s">
        <v>28</v>
      </c>
      <c r="E476" s="5">
        <f>HYPERLINK("https://cao.dolgi.msk.ru/account/1030128827/", 1030128827)</f>
        <v>1030128827</v>
      </c>
      <c r="F476" s="4" t="s">
        <v>21</v>
      </c>
      <c r="G476" s="4">
        <v>74961.13</v>
      </c>
      <c r="H476" s="4">
        <v>5.41</v>
      </c>
      <c r="I476" s="4">
        <v>5.0999999999999996</v>
      </c>
    </row>
    <row r="477" spans="1:9" ht="60" x14ac:dyDescent="0.25">
      <c r="A477" s="4" t="s">
        <v>16</v>
      </c>
      <c r="B477" s="4" t="s">
        <v>76</v>
      </c>
      <c r="C477" s="4" t="s">
        <v>334</v>
      </c>
      <c r="D477" s="4" t="s">
        <v>128</v>
      </c>
      <c r="E477" s="5">
        <f>HYPERLINK("https://cao.dolgi.msk.ru/account/1030102897/", 1030102897)</f>
        <v>1030102897</v>
      </c>
      <c r="F477" s="4" t="s">
        <v>21</v>
      </c>
      <c r="G477" s="4">
        <v>101287.66</v>
      </c>
      <c r="H477" s="4">
        <v>4.96</v>
      </c>
      <c r="I477" s="4">
        <v>4.79</v>
      </c>
    </row>
    <row r="478" spans="1:9" ht="60" x14ac:dyDescent="0.25">
      <c r="A478" s="4" t="s">
        <v>16</v>
      </c>
      <c r="B478" s="4" t="s">
        <v>76</v>
      </c>
      <c r="C478" s="4" t="s">
        <v>334</v>
      </c>
      <c r="D478" s="4" t="s">
        <v>130</v>
      </c>
      <c r="E478" s="5">
        <f>HYPERLINK("https://cao.dolgi.msk.ru/account/1030129512/", 1030129512)</f>
        <v>1030129512</v>
      </c>
      <c r="F478" s="4" t="s">
        <v>21</v>
      </c>
      <c r="G478" s="4">
        <v>484124.52</v>
      </c>
      <c r="H478" s="4">
        <v>19.93</v>
      </c>
      <c r="I478" s="4">
        <v>17.68</v>
      </c>
    </row>
    <row r="479" spans="1:9" ht="60" x14ac:dyDescent="0.25">
      <c r="A479" s="4" t="s">
        <v>16</v>
      </c>
      <c r="B479" s="4" t="s">
        <v>76</v>
      </c>
      <c r="C479" s="4" t="s">
        <v>334</v>
      </c>
      <c r="D479" s="4" t="s">
        <v>32</v>
      </c>
      <c r="E479" s="5">
        <f>HYPERLINK("https://cao.dolgi.msk.ru/account/1030129475/", 1030129475)</f>
        <v>1030129475</v>
      </c>
      <c r="F479" s="4" t="s">
        <v>21</v>
      </c>
      <c r="G479" s="4">
        <v>486495.68</v>
      </c>
      <c r="H479" s="4">
        <v>13.86</v>
      </c>
      <c r="I479" s="4">
        <v>12.69</v>
      </c>
    </row>
    <row r="480" spans="1:9" ht="60" x14ac:dyDescent="0.25">
      <c r="A480" s="4" t="s">
        <v>16</v>
      </c>
      <c r="B480" s="4" t="s">
        <v>76</v>
      </c>
      <c r="C480" s="4" t="s">
        <v>334</v>
      </c>
      <c r="D480" s="4" t="s">
        <v>335</v>
      </c>
      <c r="E480" s="5">
        <f>HYPERLINK("https://cao.dolgi.msk.ru/account/1030129619/", 1030129619)</f>
        <v>1030129619</v>
      </c>
      <c r="F480" s="4" t="s">
        <v>21</v>
      </c>
      <c r="G480" s="4">
        <v>50705.96</v>
      </c>
      <c r="H480" s="4">
        <v>4.1900000000000004</v>
      </c>
      <c r="I480" s="4">
        <v>4.04</v>
      </c>
    </row>
    <row r="481" spans="1:9" ht="60" x14ac:dyDescent="0.25">
      <c r="A481" s="4" t="s">
        <v>16</v>
      </c>
      <c r="B481" s="4" t="s">
        <v>76</v>
      </c>
      <c r="C481" s="4" t="s">
        <v>334</v>
      </c>
      <c r="D481" s="4" t="s">
        <v>257</v>
      </c>
      <c r="E481" s="5">
        <f>HYPERLINK("https://cao.dolgi.msk.ru/account/1030129651/", 1030129651)</f>
        <v>1030129651</v>
      </c>
      <c r="F481" s="4" t="s">
        <v>21</v>
      </c>
      <c r="G481" s="4">
        <v>108191.51</v>
      </c>
      <c r="H481" s="4">
        <v>4.04</v>
      </c>
      <c r="I481" s="4">
        <v>3.99</v>
      </c>
    </row>
    <row r="482" spans="1:9" ht="60" x14ac:dyDescent="0.25">
      <c r="A482" s="4" t="s">
        <v>16</v>
      </c>
      <c r="B482" s="4" t="s">
        <v>76</v>
      </c>
      <c r="C482" s="4" t="s">
        <v>334</v>
      </c>
      <c r="D482" s="4" t="s">
        <v>216</v>
      </c>
      <c r="E482" s="5">
        <f>HYPERLINK("https://cao.dolgi.msk.ru/account/1030129678/", 1030129678)</f>
        <v>1030129678</v>
      </c>
      <c r="F482" s="4" t="s">
        <v>21</v>
      </c>
      <c r="G482" s="4">
        <v>235065.23</v>
      </c>
      <c r="H482" s="4">
        <v>12.85</v>
      </c>
      <c r="I482" s="4">
        <v>11.51</v>
      </c>
    </row>
    <row r="483" spans="1:9" ht="60" x14ac:dyDescent="0.25">
      <c r="A483" s="4" t="s">
        <v>16</v>
      </c>
      <c r="B483" s="4" t="s">
        <v>76</v>
      </c>
      <c r="C483" s="4" t="s">
        <v>336</v>
      </c>
      <c r="D483" s="4" t="s">
        <v>163</v>
      </c>
      <c r="E483" s="5">
        <f>HYPERLINK("https://cao.dolgi.msk.ru/account/1030367617/", 1030367617)</f>
        <v>1030367617</v>
      </c>
      <c r="F483" s="4" t="s">
        <v>21</v>
      </c>
      <c r="G483" s="4">
        <v>18404.45</v>
      </c>
      <c r="H483" s="4">
        <v>12.2</v>
      </c>
      <c r="I483" s="4">
        <v>12.2</v>
      </c>
    </row>
    <row r="484" spans="1:9" ht="60" x14ac:dyDescent="0.25">
      <c r="A484" s="4" t="s">
        <v>16</v>
      </c>
      <c r="B484" s="4" t="s">
        <v>76</v>
      </c>
      <c r="C484" s="4" t="s">
        <v>336</v>
      </c>
      <c r="D484" s="4" t="s">
        <v>123</v>
      </c>
      <c r="E484" s="5">
        <f>HYPERLINK("https://cao.dolgi.msk.ru/account/1030367625/", 1030367625)</f>
        <v>1030367625</v>
      </c>
      <c r="F484" s="4" t="s">
        <v>21</v>
      </c>
      <c r="G484" s="4">
        <v>21162.73</v>
      </c>
      <c r="H484" s="4">
        <v>12.2</v>
      </c>
      <c r="I484" s="4">
        <v>12.2</v>
      </c>
    </row>
    <row r="485" spans="1:9" ht="60" x14ac:dyDescent="0.25">
      <c r="A485" s="4" t="s">
        <v>16</v>
      </c>
      <c r="B485" s="4" t="s">
        <v>76</v>
      </c>
      <c r="C485" s="4" t="s">
        <v>336</v>
      </c>
      <c r="D485" s="4" t="s">
        <v>337</v>
      </c>
      <c r="E485" s="5">
        <f>HYPERLINK("https://cao.dolgi.msk.ru/account/1030367633/", 1030367633)</f>
        <v>1030367633</v>
      </c>
      <c r="F485" s="4" t="s">
        <v>21</v>
      </c>
      <c r="G485" s="4">
        <v>16739.88</v>
      </c>
      <c r="H485" s="4">
        <v>12.2</v>
      </c>
      <c r="I485" s="4">
        <v>12.2</v>
      </c>
    </row>
    <row r="486" spans="1:9" ht="60" x14ac:dyDescent="0.25">
      <c r="A486" s="4" t="s">
        <v>16</v>
      </c>
      <c r="B486" s="4" t="s">
        <v>76</v>
      </c>
      <c r="C486" s="4" t="s">
        <v>336</v>
      </c>
      <c r="D486" s="4" t="s">
        <v>338</v>
      </c>
      <c r="E486" s="5">
        <f>HYPERLINK("https://cao.dolgi.msk.ru/account/1030367641/", 1030367641)</f>
        <v>1030367641</v>
      </c>
      <c r="F486" s="4" t="s">
        <v>21</v>
      </c>
      <c r="G486" s="4">
        <v>22113.82</v>
      </c>
      <c r="H486" s="4">
        <v>12.2</v>
      </c>
      <c r="I486" s="4">
        <v>12.2</v>
      </c>
    </row>
    <row r="487" spans="1:9" ht="60" x14ac:dyDescent="0.25">
      <c r="A487" s="4" t="s">
        <v>16</v>
      </c>
      <c r="B487" s="4" t="s">
        <v>76</v>
      </c>
      <c r="C487" s="4" t="s">
        <v>336</v>
      </c>
      <c r="D487" s="4" t="s">
        <v>339</v>
      </c>
      <c r="E487" s="5">
        <f>HYPERLINK("https://cao.dolgi.msk.ru/account/1030367668/", 1030367668)</f>
        <v>1030367668</v>
      </c>
      <c r="F487" s="4" t="s">
        <v>21</v>
      </c>
      <c r="G487" s="4">
        <v>18737.29</v>
      </c>
      <c r="H487" s="4">
        <v>12.2</v>
      </c>
      <c r="I487" s="4">
        <v>12.2</v>
      </c>
    </row>
    <row r="488" spans="1:9" ht="60" x14ac:dyDescent="0.25">
      <c r="A488" s="4" t="s">
        <v>16</v>
      </c>
      <c r="B488" s="4" t="s">
        <v>76</v>
      </c>
      <c r="C488" s="4" t="s">
        <v>336</v>
      </c>
      <c r="D488" s="4" t="s">
        <v>78</v>
      </c>
      <c r="E488" s="5">
        <f>HYPERLINK("https://cao.dolgi.msk.ru/account/1030367676/", 1030367676)</f>
        <v>1030367676</v>
      </c>
      <c r="F488" s="4" t="s">
        <v>21</v>
      </c>
      <c r="G488" s="4">
        <v>21400.46</v>
      </c>
      <c r="H488" s="4">
        <v>12.2</v>
      </c>
      <c r="I488" s="4">
        <v>12.2</v>
      </c>
    </row>
    <row r="489" spans="1:9" ht="60" x14ac:dyDescent="0.25">
      <c r="A489" s="4" t="s">
        <v>16</v>
      </c>
      <c r="B489" s="4" t="s">
        <v>76</v>
      </c>
      <c r="C489" s="4" t="s">
        <v>336</v>
      </c>
      <c r="D489" s="4" t="s">
        <v>201</v>
      </c>
      <c r="E489" s="5">
        <f>HYPERLINK("https://cao.dolgi.msk.ru/account/1030367684/", 1030367684)</f>
        <v>1030367684</v>
      </c>
      <c r="F489" s="4" t="s">
        <v>21</v>
      </c>
      <c r="G489" s="4">
        <v>16882.62</v>
      </c>
      <c r="H489" s="4">
        <v>12.2</v>
      </c>
      <c r="I489" s="4">
        <v>12.2</v>
      </c>
    </row>
    <row r="490" spans="1:9" ht="60" x14ac:dyDescent="0.25">
      <c r="A490" s="4" t="s">
        <v>16</v>
      </c>
      <c r="B490" s="4" t="s">
        <v>76</v>
      </c>
      <c r="C490" s="4" t="s">
        <v>336</v>
      </c>
      <c r="D490" s="4" t="s">
        <v>303</v>
      </c>
      <c r="E490" s="5">
        <f>HYPERLINK("https://cao.dolgi.msk.ru/account/1030367692/", 1030367692)</f>
        <v>1030367692</v>
      </c>
      <c r="F490" s="4" t="s">
        <v>21</v>
      </c>
      <c r="G490" s="4">
        <v>19260.41</v>
      </c>
      <c r="H490" s="4">
        <v>12.2</v>
      </c>
      <c r="I490" s="4">
        <v>12.2</v>
      </c>
    </row>
    <row r="491" spans="1:9" ht="60" x14ac:dyDescent="0.25">
      <c r="A491" s="4" t="s">
        <v>16</v>
      </c>
      <c r="B491" s="4" t="s">
        <v>76</v>
      </c>
      <c r="C491" s="4" t="s">
        <v>336</v>
      </c>
      <c r="D491" s="4" t="s">
        <v>33</v>
      </c>
      <c r="E491" s="5">
        <f>HYPERLINK("https://cao.dolgi.msk.ru/account/1030367705/", 1030367705)</f>
        <v>1030367705</v>
      </c>
      <c r="F491" s="4" t="s">
        <v>21</v>
      </c>
      <c r="G491" s="4">
        <v>21852.240000000002</v>
      </c>
      <c r="H491" s="4">
        <v>12.2</v>
      </c>
      <c r="I491" s="4">
        <v>12.2</v>
      </c>
    </row>
    <row r="492" spans="1:9" ht="60" x14ac:dyDescent="0.25">
      <c r="A492" s="4" t="s">
        <v>16</v>
      </c>
      <c r="B492" s="4" t="s">
        <v>76</v>
      </c>
      <c r="C492" s="4" t="s">
        <v>336</v>
      </c>
      <c r="D492" s="4" t="s">
        <v>35</v>
      </c>
      <c r="E492" s="5">
        <f>HYPERLINK("https://cao.dolgi.msk.ru/account/1030367713/", 1030367713)</f>
        <v>1030367713</v>
      </c>
      <c r="F492" s="4" t="s">
        <v>21</v>
      </c>
      <c r="G492" s="4">
        <v>21424.27</v>
      </c>
      <c r="H492" s="4">
        <v>12.2</v>
      </c>
      <c r="I492" s="4">
        <v>12.2</v>
      </c>
    </row>
    <row r="493" spans="1:9" ht="60" x14ac:dyDescent="0.25">
      <c r="A493" s="4" t="s">
        <v>16</v>
      </c>
      <c r="B493" s="4" t="s">
        <v>76</v>
      </c>
      <c r="C493" s="4" t="s">
        <v>336</v>
      </c>
      <c r="D493" s="4" t="s">
        <v>37</v>
      </c>
      <c r="E493" s="5">
        <f>HYPERLINK("https://cao.dolgi.msk.ru/account/1030367879/", 1030367879)</f>
        <v>1030367879</v>
      </c>
      <c r="F493" s="4" t="s">
        <v>21</v>
      </c>
      <c r="G493" s="4">
        <v>19307.97</v>
      </c>
      <c r="H493" s="4">
        <v>12.2</v>
      </c>
      <c r="I493" s="4">
        <v>12.2</v>
      </c>
    </row>
    <row r="494" spans="1:9" ht="60" x14ac:dyDescent="0.25">
      <c r="A494" s="4" t="s">
        <v>16</v>
      </c>
      <c r="B494" s="4" t="s">
        <v>76</v>
      </c>
      <c r="C494" s="4" t="s">
        <v>336</v>
      </c>
      <c r="D494" s="4" t="s">
        <v>40</v>
      </c>
      <c r="E494" s="5">
        <f>HYPERLINK("https://cao.dolgi.msk.ru/account/1030367887/", 1030367887)</f>
        <v>1030367887</v>
      </c>
      <c r="F494" s="4" t="s">
        <v>21</v>
      </c>
      <c r="G494" s="4">
        <v>21780.93</v>
      </c>
      <c r="H494" s="4">
        <v>12.2</v>
      </c>
      <c r="I494" s="4">
        <v>12.2</v>
      </c>
    </row>
    <row r="495" spans="1:9" ht="60" x14ac:dyDescent="0.25">
      <c r="A495" s="4" t="s">
        <v>16</v>
      </c>
      <c r="B495" s="4" t="s">
        <v>76</v>
      </c>
      <c r="C495" s="4" t="s">
        <v>336</v>
      </c>
      <c r="D495" s="4" t="s">
        <v>41</v>
      </c>
      <c r="E495" s="5">
        <f>HYPERLINK("https://cao.dolgi.msk.ru/account/1030367916/", 1030367916)</f>
        <v>1030367916</v>
      </c>
      <c r="F495" s="4" t="s">
        <v>21</v>
      </c>
      <c r="G495" s="4">
        <v>21519.4</v>
      </c>
      <c r="H495" s="4">
        <v>12.2</v>
      </c>
      <c r="I495" s="4">
        <v>12.2</v>
      </c>
    </row>
    <row r="496" spans="1:9" ht="60" x14ac:dyDescent="0.25">
      <c r="A496" s="4" t="s">
        <v>16</v>
      </c>
      <c r="B496" s="4" t="s">
        <v>76</v>
      </c>
      <c r="C496" s="4" t="s">
        <v>336</v>
      </c>
      <c r="D496" s="4" t="s">
        <v>42</v>
      </c>
      <c r="E496" s="5">
        <f>HYPERLINK("https://cao.dolgi.msk.ru/account/1030367895/", 1030367895)</f>
        <v>1030367895</v>
      </c>
      <c r="F496" s="4" t="s">
        <v>21</v>
      </c>
      <c r="G496" s="4">
        <v>17548.36</v>
      </c>
      <c r="H496" s="4">
        <v>12.2</v>
      </c>
      <c r="I496" s="4">
        <v>12.2</v>
      </c>
    </row>
    <row r="497" spans="1:9" ht="60" x14ac:dyDescent="0.25">
      <c r="A497" s="4" t="s">
        <v>16</v>
      </c>
      <c r="B497" s="4" t="s">
        <v>76</v>
      </c>
      <c r="C497" s="4" t="s">
        <v>336</v>
      </c>
      <c r="D497" s="4" t="s">
        <v>43</v>
      </c>
      <c r="E497" s="5">
        <f>HYPERLINK("https://cao.dolgi.msk.ru/account/1030367908/", 1030367908)</f>
        <v>1030367908</v>
      </c>
      <c r="F497" s="4" t="s">
        <v>21</v>
      </c>
      <c r="G497" s="4">
        <v>15669.85</v>
      </c>
      <c r="H497" s="4">
        <v>12.2</v>
      </c>
      <c r="I497" s="4">
        <v>12.2</v>
      </c>
    </row>
    <row r="498" spans="1:9" ht="60" x14ac:dyDescent="0.25">
      <c r="A498" s="4" t="s">
        <v>16</v>
      </c>
      <c r="B498" s="4" t="s">
        <v>76</v>
      </c>
      <c r="C498" s="4" t="s">
        <v>336</v>
      </c>
      <c r="D498" s="4" t="s">
        <v>340</v>
      </c>
      <c r="E498" s="5">
        <f>HYPERLINK("https://cao.dolgi.msk.ru/account/1030367924/", 1030367924)</f>
        <v>1030367924</v>
      </c>
      <c r="F498" s="4" t="s">
        <v>21</v>
      </c>
      <c r="G498" s="4">
        <v>24039.86</v>
      </c>
      <c r="H498" s="4">
        <v>12.2</v>
      </c>
      <c r="I498" s="4">
        <v>12.2</v>
      </c>
    </row>
    <row r="499" spans="1:9" ht="60" x14ac:dyDescent="0.25">
      <c r="A499" s="4" t="s">
        <v>16</v>
      </c>
      <c r="B499" s="4" t="s">
        <v>76</v>
      </c>
      <c r="C499" s="4" t="s">
        <v>336</v>
      </c>
      <c r="D499" s="4" t="s">
        <v>44</v>
      </c>
      <c r="E499" s="5">
        <f>HYPERLINK("https://cao.dolgi.msk.ru/account/1030367932/", 1030367932)</f>
        <v>1030367932</v>
      </c>
      <c r="F499" s="4" t="s">
        <v>21</v>
      </c>
      <c r="G499" s="4">
        <v>16288.1</v>
      </c>
      <c r="H499" s="4">
        <v>12.2</v>
      </c>
      <c r="I499" s="4">
        <v>12.2</v>
      </c>
    </row>
    <row r="500" spans="1:9" ht="60" x14ac:dyDescent="0.25">
      <c r="A500" s="4" t="s">
        <v>16</v>
      </c>
      <c r="B500" s="4" t="s">
        <v>76</v>
      </c>
      <c r="C500" s="4" t="s">
        <v>336</v>
      </c>
      <c r="D500" s="4" t="s">
        <v>46</v>
      </c>
      <c r="E500" s="5">
        <f>HYPERLINK("https://cao.dolgi.msk.ru/account/1030367959/", 1030367959)</f>
        <v>1030367959</v>
      </c>
      <c r="F500" s="4" t="s">
        <v>21</v>
      </c>
      <c r="G500" s="4">
        <v>16407.02</v>
      </c>
      <c r="H500" s="4">
        <v>12.2</v>
      </c>
      <c r="I500" s="4">
        <v>12.2</v>
      </c>
    </row>
    <row r="501" spans="1:9" ht="60" x14ac:dyDescent="0.25">
      <c r="A501" s="4" t="s">
        <v>16</v>
      </c>
      <c r="B501" s="4" t="s">
        <v>76</v>
      </c>
      <c r="C501" s="4" t="s">
        <v>336</v>
      </c>
      <c r="D501" s="4" t="s">
        <v>47</v>
      </c>
      <c r="E501" s="5">
        <f>HYPERLINK("https://cao.dolgi.msk.ru/account/1030367836/", 1030367836)</f>
        <v>1030367836</v>
      </c>
      <c r="F501" s="4" t="s">
        <v>21</v>
      </c>
      <c r="G501" s="4">
        <v>22399.19</v>
      </c>
      <c r="H501" s="4">
        <v>12.2</v>
      </c>
      <c r="I501" s="4">
        <v>12.2</v>
      </c>
    </row>
    <row r="502" spans="1:9" ht="60" x14ac:dyDescent="0.25">
      <c r="A502" s="4" t="s">
        <v>16</v>
      </c>
      <c r="B502" s="4" t="s">
        <v>76</v>
      </c>
      <c r="C502" s="4" t="s">
        <v>336</v>
      </c>
      <c r="D502" s="4" t="s">
        <v>48</v>
      </c>
      <c r="E502" s="5">
        <f>HYPERLINK("https://cao.dolgi.msk.ru/account/1030367844/", 1030367844)</f>
        <v>1030367844</v>
      </c>
      <c r="F502" s="4" t="s">
        <v>21</v>
      </c>
      <c r="G502" s="4">
        <v>23825.88</v>
      </c>
      <c r="H502" s="4">
        <v>12.2</v>
      </c>
      <c r="I502" s="4">
        <v>12.2</v>
      </c>
    </row>
    <row r="503" spans="1:9" ht="60" x14ac:dyDescent="0.25">
      <c r="A503" s="4" t="s">
        <v>16</v>
      </c>
      <c r="B503" s="4" t="s">
        <v>76</v>
      </c>
      <c r="C503" s="4" t="s">
        <v>336</v>
      </c>
      <c r="D503" s="4" t="s">
        <v>341</v>
      </c>
      <c r="E503" s="5">
        <f>HYPERLINK("https://cao.dolgi.msk.ru/account/1030367967/", 1030367967)</f>
        <v>1030367967</v>
      </c>
      <c r="F503" s="4" t="s">
        <v>21</v>
      </c>
      <c r="G503" s="4">
        <v>16597.23</v>
      </c>
      <c r="H503" s="4">
        <v>12.2</v>
      </c>
      <c r="I503" s="4">
        <v>12.2</v>
      </c>
    </row>
    <row r="504" spans="1:9" ht="60" x14ac:dyDescent="0.25">
      <c r="A504" s="4" t="s">
        <v>16</v>
      </c>
      <c r="B504" s="4" t="s">
        <v>76</v>
      </c>
      <c r="C504" s="4" t="s">
        <v>336</v>
      </c>
      <c r="D504" s="4" t="s">
        <v>262</v>
      </c>
      <c r="E504" s="5">
        <f>HYPERLINK("https://cao.dolgi.msk.ru/account/1030367975/", 1030367975)</f>
        <v>1030367975</v>
      </c>
      <c r="F504" s="4" t="s">
        <v>21</v>
      </c>
      <c r="G504" s="4">
        <v>22446.69</v>
      </c>
      <c r="H504" s="4">
        <v>12.2</v>
      </c>
      <c r="I504" s="4">
        <v>12.2</v>
      </c>
    </row>
    <row r="505" spans="1:9" ht="60" x14ac:dyDescent="0.25">
      <c r="A505" s="4" t="s">
        <v>16</v>
      </c>
      <c r="B505" s="4" t="s">
        <v>76</v>
      </c>
      <c r="C505" s="4" t="s">
        <v>336</v>
      </c>
      <c r="D505" s="4" t="s">
        <v>342</v>
      </c>
      <c r="E505" s="5">
        <f>HYPERLINK("https://cao.dolgi.msk.ru/account/1030367983/", 1030367983)</f>
        <v>1030367983</v>
      </c>
      <c r="F505" s="4" t="s">
        <v>21</v>
      </c>
      <c r="G505" s="4">
        <v>24016.12</v>
      </c>
      <c r="H505" s="4">
        <v>12.2</v>
      </c>
      <c r="I505" s="4">
        <v>12.2</v>
      </c>
    </row>
    <row r="506" spans="1:9" ht="60" x14ac:dyDescent="0.25">
      <c r="A506" s="4" t="s">
        <v>16</v>
      </c>
      <c r="B506" s="4" t="s">
        <v>76</v>
      </c>
      <c r="C506" s="4" t="s">
        <v>336</v>
      </c>
      <c r="D506" s="4" t="s">
        <v>90</v>
      </c>
      <c r="E506" s="5">
        <f>HYPERLINK("https://cao.dolgi.msk.ru/account/1030131452/", 1030131452)</f>
        <v>1030131452</v>
      </c>
      <c r="F506" s="4" t="s">
        <v>21</v>
      </c>
      <c r="G506" s="4">
        <v>5888.2</v>
      </c>
      <c r="H506" s="4">
        <v>3.64</v>
      </c>
      <c r="I506" s="4">
        <v>3.76</v>
      </c>
    </row>
    <row r="507" spans="1:9" ht="60" x14ac:dyDescent="0.25">
      <c r="A507" s="4" t="s">
        <v>16</v>
      </c>
      <c r="B507" s="4" t="s">
        <v>76</v>
      </c>
      <c r="C507" s="4" t="s">
        <v>336</v>
      </c>
      <c r="D507" s="4" t="s">
        <v>50</v>
      </c>
      <c r="E507" s="5">
        <f>HYPERLINK("https://cao.dolgi.msk.ru/account/1030367991/", 1030367991)</f>
        <v>1030367991</v>
      </c>
      <c r="F507" s="4" t="s">
        <v>21</v>
      </c>
      <c r="G507" s="4">
        <v>20544.5</v>
      </c>
      <c r="H507" s="4">
        <v>12.2</v>
      </c>
      <c r="I507" s="4">
        <v>12.2</v>
      </c>
    </row>
    <row r="508" spans="1:9" ht="60" x14ac:dyDescent="0.25">
      <c r="A508" s="4" t="s">
        <v>16</v>
      </c>
      <c r="B508" s="4" t="s">
        <v>76</v>
      </c>
      <c r="C508" s="4" t="s">
        <v>336</v>
      </c>
      <c r="D508" s="4" t="s">
        <v>343</v>
      </c>
      <c r="E508" s="5">
        <f>HYPERLINK("https://cao.dolgi.msk.ru/account/1030368003/", 1030368003)</f>
        <v>1030368003</v>
      </c>
      <c r="F508" s="4" t="s">
        <v>21</v>
      </c>
      <c r="G508" s="4">
        <v>21019.99</v>
      </c>
      <c r="H508" s="4">
        <v>12.2</v>
      </c>
      <c r="I508" s="4">
        <v>12.2</v>
      </c>
    </row>
    <row r="509" spans="1:9" ht="60" x14ac:dyDescent="0.25">
      <c r="A509" s="4" t="s">
        <v>16</v>
      </c>
      <c r="B509" s="4" t="s">
        <v>76</v>
      </c>
      <c r="C509" s="4" t="s">
        <v>336</v>
      </c>
      <c r="D509" s="4" t="s">
        <v>304</v>
      </c>
      <c r="E509" s="5">
        <f>HYPERLINK("https://cao.dolgi.msk.ru/account/1030368011/", 1030368011)</f>
        <v>1030368011</v>
      </c>
      <c r="F509" s="4" t="s">
        <v>21</v>
      </c>
      <c r="G509" s="4">
        <v>23469.200000000001</v>
      </c>
      <c r="H509" s="4">
        <v>12.2</v>
      </c>
      <c r="I509" s="4">
        <v>12.2</v>
      </c>
    </row>
    <row r="510" spans="1:9" ht="60" x14ac:dyDescent="0.25">
      <c r="A510" s="4" t="s">
        <v>16</v>
      </c>
      <c r="B510" s="4" t="s">
        <v>76</v>
      </c>
      <c r="C510" s="4" t="s">
        <v>336</v>
      </c>
      <c r="D510" s="4" t="s">
        <v>52</v>
      </c>
      <c r="E510" s="5">
        <f>HYPERLINK("https://cao.dolgi.msk.ru/account/1030368038/", 1030368038)</f>
        <v>1030368038</v>
      </c>
      <c r="F510" s="4" t="s">
        <v>21</v>
      </c>
      <c r="G510" s="4">
        <v>20806.04</v>
      </c>
      <c r="H510" s="4">
        <v>12.2</v>
      </c>
      <c r="I510" s="4">
        <v>12.2</v>
      </c>
    </row>
    <row r="511" spans="1:9" ht="60" x14ac:dyDescent="0.25">
      <c r="A511" s="4" t="s">
        <v>16</v>
      </c>
      <c r="B511" s="4" t="s">
        <v>76</v>
      </c>
      <c r="C511" s="4" t="s">
        <v>336</v>
      </c>
      <c r="D511" s="4" t="s">
        <v>53</v>
      </c>
      <c r="E511" s="5">
        <f>HYPERLINK("https://cao.dolgi.msk.ru/account/1030368046/", 1030368046)</f>
        <v>1030368046</v>
      </c>
      <c r="F511" s="4" t="s">
        <v>21</v>
      </c>
      <c r="G511" s="4">
        <v>21471.77</v>
      </c>
      <c r="H511" s="4">
        <v>12.2</v>
      </c>
      <c r="I511" s="4">
        <v>12.2</v>
      </c>
    </row>
    <row r="512" spans="1:9" ht="60" x14ac:dyDescent="0.25">
      <c r="A512" s="4" t="s">
        <v>16</v>
      </c>
      <c r="B512" s="4" t="s">
        <v>76</v>
      </c>
      <c r="C512" s="4" t="s">
        <v>336</v>
      </c>
      <c r="D512" s="4" t="s">
        <v>241</v>
      </c>
      <c r="E512" s="5">
        <f>HYPERLINK("https://cao.dolgi.msk.ru/account/1030368054/", 1030368054)</f>
        <v>1030368054</v>
      </c>
      <c r="F512" s="4" t="s">
        <v>21</v>
      </c>
      <c r="G512" s="4">
        <v>23873.42</v>
      </c>
      <c r="H512" s="4">
        <v>12.2</v>
      </c>
      <c r="I512" s="4">
        <v>12.2</v>
      </c>
    </row>
    <row r="513" spans="1:9" ht="60" x14ac:dyDescent="0.25">
      <c r="A513" s="4" t="s">
        <v>16</v>
      </c>
      <c r="B513" s="4" t="s">
        <v>76</v>
      </c>
      <c r="C513" s="4" t="s">
        <v>336</v>
      </c>
      <c r="D513" s="4" t="s">
        <v>186</v>
      </c>
      <c r="E513" s="5">
        <f>HYPERLINK("https://cao.dolgi.msk.ru/account/1030368062/", 1030368062)</f>
        <v>1030368062</v>
      </c>
      <c r="F513" s="4" t="s">
        <v>21</v>
      </c>
      <c r="G513" s="4">
        <v>22018.69</v>
      </c>
      <c r="H513" s="4">
        <v>12.2</v>
      </c>
      <c r="I513" s="4">
        <v>12.2</v>
      </c>
    </row>
    <row r="514" spans="1:9" ht="60" x14ac:dyDescent="0.25">
      <c r="A514" s="4" t="s">
        <v>16</v>
      </c>
      <c r="B514" s="4" t="s">
        <v>76</v>
      </c>
      <c r="C514" s="4" t="s">
        <v>336</v>
      </c>
      <c r="D514" s="4" t="s">
        <v>68</v>
      </c>
      <c r="E514" s="5">
        <f>HYPERLINK("https://cao.dolgi.msk.ru/account/1030368089/", 1030368089)</f>
        <v>1030368089</v>
      </c>
      <c r="F514" s="4" t="s">
        <v>21</v>
      </c>
      <c r="G514" s="4">
        <v>23492.93</v>
      </c>
      <c r="H514" s="4">
        <v>12.2</v>
      </c>
      <c r="I514" s="4">
        <v>12.2</v>
      </c>
    </row>
    <row r="515" spans="1:9" ht="60" x14ac:dyDescent="0.25">
      <c r="A515" s="4" t="s">
        <v>16</v>
      </c>
      <c r="B515" s="4" t="s">
        <v>76</v>
      </c>
      <c r="C515" s="4" t="s">
        <v>336</v>
      </c>
      <c r="D515" s="4" t="s">
        <v>187</v>
      </c>
      <c r="E515" s="5">
        <f>HYPERLINK("https://cao.dolgi.msk.ru/account/1030368097/", 1030368097)</f>
        <v>1030368097</v>
      </c>
      <c r="F515" s="4" t="s">
        <v>21</v>
      </c>
      <c r="G515" s="4">
        <v>22898.47</v>
      </c>
      <c r="H515" s="4">
        <v>12.2</v>
      </c>
      <c r="I515" s="4">
        <v>12.2</v>
      </c>
    </row>
    <row r="516" spans="1:9" ht="60" x14ac:dyDescent="0.25">
      <c r="A516" s="4" t="s">
        <v>16</v>
      </c>
      <c r="B516" s="4" t="s">
        <v>76</v>
      </c>
      <c r="C516" s="4" t="s">
        <v>336</v>
      </c>
      <c r="D516" s="4" t="s">
        <v>65</v>
      </c>
      <c r="E516" s="5">
        <f>HYPERLINK("https://cao.dolgi.msk.ru/account/1030368118/", 1030368118)</f>
        <v>1030368118</v>
      </c>
      <c r="F516" s="4" t="s">
        <v>21</v>
      </c>
      <c r="G516" s="4">
        <v>14980.33</v>
      </c>
      <c r="H516" s="4">
        <v>12.2</v>
      </c>
      <c r="I516" s="4">
        <v>12.2</v>
      </c>
    </row>
    <row r="517" spans="1:9" ht="60" x14ac:dyDescent="0.25">
      <c r="A517" s="4" t="s">
        <v>16</v>
      </c>
      <c r="B517" s="4" t="s">
        <v>76</v>
      </c>
      <c r="C517" s="4" t="s">
        <v>336</v>
      </c>
      <c r="D517" s="4" t="s">
        <v>275</v>
      </c>
      <c r="E517" s="5">
        <f>HYPERLINK("https://cao.dolgi.msk.ru/account/1030368126/", 1030368126)</f>
        <v>1030368126</v>
      </c>
      <c r="F517" s="4" t="s">
        <v>21</v>
      </c>
      <c r="G517" s="4">
        <v>18000.169999999998</v>
      </c>
      <c r="H517" s="4">
        <v>12.2</v>
      </c>
      <c r="I517" s="4">
        <v>12.2</v>
      </c>
    </row>
    <row r="518" spans="1:9" ht="60" x14ac:dyDescent="0.25">
      <c r="A518" s="4" t="s">
        <v>16</v>
      </c>
      <c r="B518" s="4" t="s">
        <v>76</v>
      </c>
      <c r="C518" s="4" t="s">
        <v>336</v>
      </c>
      <c r="D518" s="4" t="s">
        <v>268</v>
      </c>
      <c r="E518" s="5">
        <f>HYPERLINK("https://cao.dolgi.msk.ru/account/1030368134/", 1030368134)</f>
        <v>1030368134</v>
      </c>
      <c r="F518" s="4" t="s">
        <v>21</v>
      </c>
      <c r="G518" s="4">
        <v>13886.51</v>
      </c>
      <c r="H518" s="4">
        <v>12.2</v>
      </c>
      <c r="I518" s="4">
        <v>12.2</v>
      </c>
    </row>
    <row r="519" spans="1:9" ht="60" x14ac:dyDescent="0.25">
      <c r="A519" s="4" t="s">
        <v>16</v>
      </c>
      <c r="B519" s="4" t="s">
        <v>76</v>
      </c>
      <c r="C519" s="4" t="s">
        <v>336</v>
      </c>
      <c r="D519" s="4" t="s">
        <v>344</v>
      </c>
      <c r="E519" s="5">
        <f>HYPERLINK("https://cao.dolgi.msk.ru/account/1030368142/", 1030368142)</f>
        <v>1030368142</v>
      </c>
      <c r="F519" s="4" t="s">
        <v>21</v>
      </c>
      <c r="G519" s="4">
        <v>15503.45</v>
      </c>
      <c r="H519" s="4">
        <v>12.2</v>
      </c>
      <c r="I519" s="4">
        <v>12.2</v>
      </c>
    </row>
    <row r="520" spans="1:9" ht="60" x14ac:dyDescent="0.25">
      <c r="A520" s="4" t="s">
        <v>16</v>
      </c>
      <c r="B520" s="4" t="s">
        <v>76</v>
      </c>
      <c r="C520" s="4" t="s">
        <v>336</v>
      </c>
      <c r="D520" s="4" t="s">
        <v>345</v>
      </c>
      <c r="E520" s="5">
        <f>HYPERLINK("https://cao.dolgi.msk.ru/account/1030132279/", 1030132279)</f>
        <v>1030132279</v>
      </c>
      <c r="F520" s="4" t="s">
        <v>21</v>
      </c>
      <c r="G520" s="4">
        <v>7552.26</v>
      </c>
      <c r="H520" s="4">
        <v>5.85</v>
      </c>
      <c r="I520" s="4">
        <v>5.85</v>
      </c>
    </row>
    <row r="521" spans="1:9" ht="60" x14ac:dyDescent="0.25">
      <c r="A521" s="4" t="s">
        <v>16</v>
      </c>
      <c r="B521" s="4" t="s">
        <v>76</v>
      </c>
      <c r="C521" s="4" t="s">
        <v>336</v>
      </c>
      <c r="D521" s="4" t="s">
        <v>346</v>
      </c>
      <c r="E521" s="5">
        <f>HYPERLINK("https://cao.dolgi.msk.ru/account/1030368169/", 1030368169)</f>
        <v>1030368169</v>
      </c>
      <c r="F521" s="4" t="s">
        <v>21</v>
      </c>
      <c r="G521" s="4">
        <v>18737.29</v>
      </c>
      <c r="H521" s="4">
        <v>12.2</v>
      </c>
      <c r="I521" s="4">
        <v>12.2</v>
      </c>
    </row>
    <row r="522" spans="1:9" ht="60" x14ac:dyDescent="0.25">
      <c r="A522" s="4" t="s">
        <v>16</v>
      </c>
      <c r="B522" s="4" t="s">
        <v>76</v>
      </c>
      <c r="C522" s="4" t="s">
        <v>336</v>
      </c>
      <c r="D522" s="4" t="s">
        <v>276</v>
      </c>
      <c r="E522" s="5">
        <f>HYPERLINK("https://cao.dolgi.msk.ru/account/1030368177/", 1030368177)</f>
        <v>1030368177</v>
      </c>
      <c r="F522" s="4" t="s">
        <v>21</v>
      </c>
      <c r="G522" s="4">
        <v>15051.65</v>
      </c>
      <c r="H522" s="4">
        <v>12.2</v>
      </c>
      <c r="I522" s="4">
        <v>12.2</v>
      </c>
    </row>
    <row r="523" spans="1:9" ht="60" x14ac:dyDescent="0.25">
      <c r="A523" s="4" t="s">
        <v>16</v>
      </c>
      <c r="B523" s="4" t="s">
        <v>76</v>
      </c>
      <c r="C523" s="4" t="s">
        <v>336</v>
      </c>
      <c r="D523" s="4" t="s">
        <v>243</v>
      </c>
      <c r="E523" s="5">
        <f>HYPERLINK("https://cao.dolgi.msk.ru/account/1030368185/", 1030368185)</f>
        <v>1030368185</v>
      </c>
      <c r="F523" s="4" t="s">
        <v>21</v>
      </c>
      <c r="G523" s="4">
        <v>15669.85</v>
      </c>
      <c r="H523" s="4">
        <v>12.2</v>
      </c>
      <c r="I523" s="4">
        <v>12.2</v>
      </c>
    </row>
    <row r="524" spans="1:9" ht="60" x14ac:dyDescent="0.25">
      <c r="A524" s="4" t="s">
        <v>16</v>
      </c>
      <c r="B524" s="4" t="s">
        <v>76</v>
      </c>
      <c r="C524" s="4" t="s">
        <v>336</v>
      </c>
      <c r="D524" s="4" t="s">
        <v>71</v>
      </c>
      <c r="E524" s="5">
        <f>HYPERLINK("https://cao.dolgi.msk.ru/account/1030368193/", 1030368193)</f>
        <v>1030368193</v>
      </c>
      <c r="F524" s="4" t="s">
        <v>21</v>
      </c>
      <c r="G524" s="4">
        <v>16002.78</v>
      </c>
      <c r="H524" s="4">
        <v>12.2</v>
      </c>
      <c r="I524" s="4">
        <v>12.2</v>
      </c>
    </row>
    <row r="525" spans="1:9" ht="60" x14ac:dyDescent="0.25">
      <c r="A525" s="4" t="s">
        <v>16</v>
      </c>
      <c r="B525" s="4" t="s">
        <v>76</v>
      </c>
      <c r="C525" s="4" t="s">
        <v>336</v>
      </c>
      <c r="D525" s="4" t="s">
        <v>277</v>
      </c>
      <c r="E525" s="5">
        <f>HYPERLINK("https://cao.dolgi.msk.ru/account/1030368206/", 1030368206)</f>
        <v>1030368206</v>
      </c>
      <c r="F525" s="4" t="s">
        <v>21</v>
      </c>
      <c r="G525" s="4">
        <v>18951.3</v>
      </c>
      <c r="H525" s="4">
        <v>12.2</v>
      </c>
      <c r="I525" s="4">
        <v>12.2</v>
      </c>
    </row>
    <row r="526" spans="1:9" ht="60" x14ac:dyDescent="0.25">
      <c r="A526" s="4" t="s">
        <v>16</v>
      </c>
      <c r="B526" s="4" t="s">
        <v>76</v>
      </c>
      <c r="C526" s="4" t="s">
        <v>336</v>
      </c>
      <c r="D526" s="4" t="s">
        <v>347</v>
      </c>
      <c r="E526" s="5">
        <f>HYPERLINK("https://cao.dolgi.msk.ru/account/1030368214/", 1030368214)</f>
        <v>1030368214</v>
      </c>
      <c r="F526" s="4" t="s">
        <v>21</v>
      </c>
      <c r="G526" s="4">
        <v>15122.97</v>
      </c>
      <c r="H526" s="4">
        <v>12.2</v>
      </c>
      <c r="I526" s="4">
        <v>12.2</v>
      </c>
    </row>
    <row r="527" spans="1:9" ht="60" x14ac:dyDescent="0.25">
      <c r="A527" s="4" t="s">
        <v>16</v>
      </c>
      <c r="B527" s="4" t="s">
        <v>76</v>
      </c>
      <c r="C527" s="4" t="s">
        <v>336</v>
      </c>
      <c r="D527" s="4" t="s">
        <v>348</v>
      </c>
      <c r="E527" s="5">
        <f>HYPERLINK("https://cao.dolgi.msk.ru/account/1030368222/", 1030368222)</f>
        <v>1030368222</v>
      </c>
      <c r="F527" s="4" t="s">
        <v>21</v>
      </c>
      <c r="G527" s="4">
        <v>15788.79</v>
      </c>
      <c r="H527" s="4">
        <v>12.2</v>
      </c>
      <c r="I527" s="4">
        <v>12.2</v>
      </c>
    </row>
    <row r="528" spans="1:9" ht="60" x14ac:dyDescent="0.25">
      <c r="A528" s="4" t="s">
        <v>16</v>
      </c>
      <c r="B528" s="4" t="s">
        <v>76</v>
      </c>
      <c r="C528" s="4" t="s">
        <v>336</v>
      </c>
      <c r="D528" s="4" t="s">
        <v>349</v>
      </c>
      <c r="E528" s="5">
        <f>HYPERLINK("https://cao.dolgi.msk.ru/account/1030368249/", 1030368249)</f>
        <v>1030368249</v>
      </c>
      <c r="F528" s="4" t="s">
        <v>21</v>
      </c>
      <c r="G528" s="4">
        <v>15907.72</v>
      </c>
      <c r="H528" s="4">
        <v>12.2</v>
      </c>
      <c r="I528" s="4">
        <v>12.2</v>
      </c>
    </row>
    <row r="529" spans="1:9" ht="60" x14ac:dyDescent="0.25">
      <c r="A529" s="4" t="s">
        <v>16</v>
      </c>
      <c r="B529" s="4" t="s">
        <v>76</v>
      </c>
      <c r="C529" s="4" t="s">
        <v>336</v>
      </c>
      <c r="D529" s="4" t="s">
        <v>350</v>
      </c>
      <c r="E529" s="5">
        <f>HYPERLINK("https://cao.dolgi.msk.ru/account/1030368257/", 1030368257)</f>
        <v>1030368257</v>
      </c>
      <c r="F529" s="4" t="s">
        <v>21</v>
      </c>
      <c r="G529" s="4">
        <v>18951.3</v>
      </c>
      <c r="H529" s="4">
        <v>12.2</v>
      </c>
      <c r="I529" s="4">
        <v>12.2</v>
      </c>
    </row>
    <row r="530" spans="1:9" ht="60" x14ac:dyDescent="0.25">
      <c r="A530" s="4" t="s">
        <v>16</v>
      </c>
      <c r="B530" s="4" t="s">
        <v>76</v>
      </c>
      <c r="C530" s="4" t="s">
        <v>336</v>
      </c>
      <c r="D530" s="4" t="s">
        <v>19</v>
      </c>
      <c r="E530" s="5">
        <f>HYPERLINK("https://cao.dolgi.msk.ru/account/1030368265/", 1030368265)</f>
        <v>1030368265</v>
      </c>
      <c r="F530" s="4" t="s">
        <v>21</v>
      </c>
      <c r="G530" s="4">
        <v>15289.42</v>
      </c>
      <c r="H530" s="4">
        <v>12.2</v>
      </c>
      <c r="I530" s="4">
        <v>12.2</v>
      </c>
    </row>
    <row r="531" spans="1:9" ht="60" x14ac:dyDescent="0.25">
      <c r="A531" s="4" t="s">
        <v>16</v>
      </c>
      <c r="B531" s="4" t="s">
        <v>76</v>
      </c>
      <c r="C531" s="4" t="s">
        <v>336</v>
      </c>
      <c r="D531" s="4" t="s">
        <v>168</v>
      </c>
      <c r="E531" s="5">
        <f>HYPERLINK("https://cao.dolgi.msk.ru/account/1030367721/", 1030367721)</f>
        <v>1030367721</v>
      </c>
      <c r="F531" s="4" t="s">
        <v>21</v>
      </c>
      <c r="G531" s="4">
        <v>17167.91</v>
      </c>
      <c r="H531" s="4">
        <v>12.2</v>
      </c>
      <c r="I531" s="4">
        <v>12.2</v>
      </c>
    </row>
    <row r="532" spans="1:9" ht="60" x14ac:dyDescent="0.25">
      <c r="A532" s="4" t="s">
        <v>16</v>
      </c>
      <c r="B532" s="4" t="s">
        <v>76</v>
      </c>
      <c r="C532" s="4" t="s">
        <v>336</v>
      </c>
      <c r="D532" s="4" t="s">
        <v>92</v>
      </c>
      <c r="E532" s="5">
        <f>HYPERLINK("https://cao.dolgi.msk.ru/account/1030367756/", 1030367756)</f>
        <v>1030367756</v>
      </c>
      <c r="F532" s="4" t="s">
        <v>21</v>
      </c>
      <c r="G532" s="4">
        <v>14956.52</v>
      </c>
      <c r="H532" s="4">
        <v>12.2</v>
      </c>
      <c r="I532" s="4">
        <v>12.2</v>
      </c>
    </row>
    <row r="533" spans="1:9" ht="60" x14ac:dyDescent="0.25">
      <c r="A533" s="4" t="s">
        <v>16</v>
      </c>
      <c r="B533" s="4" t="s">
        <v>76</v>
      </c>
      <c r="C533" s="4" t="s">
        <v>336</v>
      </c>
      <c r="D533" s="4" t="s">
        <v>351</v>
      </c>
      <c r="E533" s="5">
        <f>HYPERLINK("https://cao.dolgi.msk.ru/account/1030367772/", 1030367772)</f>
        <v>1030367772</v>
      </c>
      <c r="F533" s="4" t="s">
        <v>21</v>
      </c>
      <c r="G533" s="4">
        <v>18214.189999999999</v>
      </c>
      <c r="H533" s="4">
        <v>12.2</v>
      </c>
      <c r="I533" s="4">
        <v>12.2</v>
      </c>
    </row>
    <row r="534" spans="1:9" ht="60" x14ac:dyDescent="0.25">
      <c r="A534" s="4" t="s">
        <v>16</v>
      </c>
      <c r="B534" s="4" t="s">
        <v>76</v>
      </c>
      <c r="C534" s="4" t="s">
        <v>336</v>
      </c>
      <c r="D534" s="4" t="s">
        <v>236</v>
      </c>
      <c r="E534" s="5">
        <f>HYPERLINK("https://cao.dolgi.msk.ru/account/1030368273/", 1030368273)</f>
        <v>1030368273</v>
      </c>
      <c r="F534" s="4" t="s">
        <v>21</v>
      </c>
      <c r="G534" s="4">
        <v>15622.35</v>
      </c>
      <c r="H534" s="4">
        <v>12.2</v>
      </c>
      <c r="I534" s="4">
        <v>12.2</v>
      </c>
    </row>
    <row r="535" spans="1:9" ht="60" x14ac:dyDescent="0.25">
      <c r="A535" s="4" t="s">
        <v>16</v>
      </c>
      <c r="B535" s="4" t="s">
        <v>76</v>
      </c>
      <c r="C535" s="4" t="s">
        <v>336</v>
      </c>
      <c r="D535" s="4" t="s">
        <v>278</v>
      </c>
      <c r="E535" s="5">
        <f>HYPERLINK("https://cao.dolgi.msk.ru/account/1030368281/", 1030368281)</f>
        <v>1030368281</v>
      </c>
      <c r="F535" s="4" t="s">
        <v>21</v>
      </c>
      <c r="G535" s="4">
        <v>18428.16</v>
      </c>
      <c r="H535" s="4">
        <v>12.2</v>
      </c>
      <c r="I535" s="4">
        <v>12.2</v>
      </c>
    </row>
    <row r="536" spans="1:9" ht="60" x14ac:dyDescent="0.25">
      <c r="A536" s="4" t="s">
        <v>16</v>
      </c>
      <c r="B536" s="4" t="s">
        <v>76</v>
      </c>
      <c r="C536" s="4" t="s">
        <v>336</v>
      </c>
      <c r="D536" s="4" t="s">
        <v>352</v>
      </c>
      <c r="E536" s="5">
        <f>HYPERLINK("https://cao.dolgi.msk.ru/account/1030368302/", 1030368302)</f>
        <v>1030368302</v>
      </c>
      <c r="F536" s="4" t="s">
        <v>21</v>
      </c>
      <c r="G536" s="4">
        <v>16407.02</v>
      </c>
      <c r="H536" s="4">
        <v>12.2</v>
      </c>
      <c r="I536" s="4">
        <v>12.2</v>
      </c>
    </row>
    <row r="537" spans="1:9" ht="60" x14ac:dyDescent="0.25">
      <c r="A537" s="4" t="s">
        <v>16</v>
      </c>
      <c r="B537" s="4" t="s">
        <v>59</v>
      </c>
      <c r="C537" s="4" t="s">
        <v>353</v>
      </c>
      <c r="D537" s="4" t="s">
        <v>20</v>
      </c>
      <c r="E537" s="5">
        <f>HYPERLINK("https://cao.dolgi.msk.ru/account/1030010992/", 1030010992)</f>
        <v>1030010992</v>
      </c>
      <c r="F537" s="4" t="s">
        <v>21</v>
      </c>
      <c r="G537" s="4">
        <v>42800.01</v>
      </c>
      <c r="H537" s="4">
        <v>3.58</v>
      </c>
      <c r="I537" s="4">
        <v>2.62</v>
      </c>
    </row>
    <row r="538" spans="1:9" ht="60" x14ac:dyDescent="0.25">
      <c r="A538" s="4" t="s">
        <v>16</v>
      </c>
      <c r="B538" s="4" t="s">
        <v>59</v>
      </c>
      <c r="C538" s="4" t="s">
        <v>353</v>
      </c>
      <c r="D538" s="4" t="s">
        <v>95</v>
      </c>
      <c r="E538" s="5">
        <f>HYPERLINK("https://cao.dolgi.msk.ru/account/1030011012/", 1030011012)</f>
        <v>1030011012</v>
      </c>
      <c r="F538" s="4" t="s">
        <v>21</v>
      </c>
      <c r="G538" s="4">
        <v>32539.99</v>
      </c>
      <c r="H538" s="4">
        <v>7.36</v>
      </c>
      <c r="I538" s="4">
        <v>6.93</v>
      </c>
    </row>
    <row r="539" spans="1:9" ht="60" x14ac:dyDescent="0.25">
      <c r="A539" s="4" t="s">
        <v>16</v>
      </c>
      <c r="B539" s="4" t="s">
        <v>59</v>
      </c>
      <c r="C539" s="4" t="s">
        <v>353</v>
      </c>
      <c r="D539" s="4" t="s">
        <v>125</v>
      </c>
      <c r="E539" s="5">
        <f>HYPERLINK("https://cao.dolgi.msk.ru/account/1030011303/", 1030011303)</f>
        <v>1030011303</v>
      </c>
      <c r="F539" s="4" t="s">
        <v>21</v>
      </c>
      <c r="G539" s="4">
        <v>85748.24</v>
      </c>
      <c r="H539" s="4">
        <v>4.71</v>
      </c>
      <c r="I539" s="4">
        <v>4.95</v>
      </c>
    </row>
    <row r="540" spans="1:9" ht="60" x14ac:dyDescent="0.25">
      <c r="A540" s="4" t="s">
        <v>16</v>
      </c>
      <c r="B540" s="4" t="s">
        <v>76</v>
      </c>
      <c r="C540" s="4" t="s">
        <v>354</v>
      </c>
      <c r="D540" s="4" t="s">
        <v>51</v>
      </c>
      <c r="E540" s="5">
        <f>HYPERLINK("https://cao.dolgi.msk.ru/account/1030348133/", 1030348133)</f>
        <v>1030348133</v>
      </c>
      <c r="F540" s="4" t="s">
        <v>21</v>
      </c>
      <c r="G540" s="4">
        <v>24356.63</v>
      </c>
      <c r="H540" s="4">
        <v>5.16</v>
      </c>
      <c r="I540" s="4">
        <v>4.8</v>
      </c>
    </row>
    <row r="541" spans="1:9" ht="60" x14ac:dyDescent="0.25">
      <c r="A541" s="4" t="s">
        <v>16</v>
      </c>
      <c r="B541" s="4" t="s">
        <v>76</v>
      </c>
      <c r="C541" s="4" t="s">
        <v>354</v>
      </c>
      <c r="D541" s="4" t="s">
        <v>23</v>
      </c>
      <c r="E541" s="5">
        <f>HYPERLINK("https://cao.dolgi.msk.ru/account/1030348168/", 1030348168)</f>
        <v>1030348168</v>
      </c>
      <c r="F541" s="4" t="s">
        <v>21</v>
      </c>
      <c r="G541" s="4">
        <v>33826.160000000003</v>
      </c>
      <c r="H541" s="4">
        <v>3.25</v>
      </c>
      <c r="I541" s="4"/>
    </row>
    <row r="542" spans="1:9" ht="60" x14ac:dyDescent="0.25">
      <c r="A542" s="4" t="s">
        <v>16</v>
      </c>
      <c r="B542" s="4" t="s">
        <v>76</v>
      </c>
      <c r="C542" s="4" t="s">
        <v>354</v>
      </c>
      <c r="D542" s="4" t="s">
        <v>95</v>
      </c>
      <c r="E542" s="5">
        <f>HYPERLINK("https://cao.dolgi.msk.ru/account/1030348176/", 1030348176)</f>
        <v>1030348176</v>
      </c>
      <c r="F542" s="4" t="s">
        <v>21</v>
      </c>
      <c r="G542" s="4">
        <v>18487.82</v>
      </c>
      <c r="H542" s="4">
        <v>4.9000000000000004</v>
      </c>
      <c r="I542" s="4">
        <v>5.01</v>
      </c>
    </row>
    <row r="543" spans="1:9" ht="60" x14ac:dyDescent="0.25">
      <c r="A543" s="4" t="s">
        <v>16</v>
      </c>
      <c r="B543" s="4" t="s">
        <v>76</v>
      </c>
      <c r="C543" s="4" t="s">
        <v>354</v>
      </c>
      <c r="D543" s="4" t="s">
        <v>26</v>
      </c>
      <c r="E543" s="5">
        <f>HYPERLINK("https://cao.dolgi.msk.ru/account/1030348184/", 1030348184)</f>
        <v>1030348184</v>
      </c>
      <c r="F543" s="4" t="s">
        <v>21</v>
      </c>
      <c r="G543" s="4">
        <v>54413.5</v>
      </c>
      <c r="H543" s="4">
        <v>10.81</v>
      </c>
      <c r="I543" s="4">
        <v>12.07</v>
      </c>
    </row>
    <row r="544" spans="1:9" ht="60" x14ac:dyDescent="0.25">
      <c r="A544" s="4" t="s">
        <v>16</v>
      </c>
      <c r="B544" s="4" t="s">
        <v>76</v>
      </c>
      <c r="C544" s="4" t="s">
        <v>354</v>
      </c>
      <c r="D544" s="4" t="s">
        <v>102</v>
      </c>
      <c r="E544" s="5">
        <f>HYPERLINK("https://cao.dolgi.msk.ru/account/1030342145/", 1030342145)</f>
        <v>1030342145</v>
      </c>
      <c r="F544" s="4" t="s">
        <v>21</v>
      </c>
      <c r="G544" s="4">
        <v>36926.019999999997</v>
      </c>
      <c r="H544" s="4">
        <v>6.01</v>
      </c>
      <c r="I544" s="4">
        <v>5.82</v>
      </c>
    </row>
    <row r="545" spans="1:9" ht="60" x14ac:dyDescent="0.25">
      <c r="A545" s="4" t="s">
        <v>16</v>
      </c>
      <c r="B545" s="4" t="s">
        <v>76</v>
      </c>
      <c r="C545" s="4" t="s">
        <v>354</v>
      </c>
      <c r="D545" s="4" t="s">
        <v>127</v>
      </c>
      <c r="E545" s="5">
        <f>HYPERLINK("https://cao.dolgi.msk.ru/account/1030342161/", 1030342161)</f>
        <v>1030342161</v>
      </c>
      <c r="F545" s="4" t="s">
        <v>21</v>
      </c>
      <c r="G545" s="4">
        <v>59279.54</v>
      </c>
      <c r="H545" s="4">
        <v>4.67</v>
      </c>
      <c r="I545" s="4">
        <v>4.57</v>
      </c>
    </row>
    <row r="546" spans="1:9" ht="60" x14ac:dyDescent="0.25">
      <c r="A546" s="4" t="s">
        <v>16</v>
      </c>
      <c r="B546" s="4" t="s">
        <v>76</v>
      </c>
      <c r="C546" s="4" t="s">
        <v>354</v>
      </c>
      <c r="D546" s="4" t="s">
        <v>223</v>
      </c>
      <c r="E546" s="5">
        <f>HYPERLINK("https://cao.dolgi.msk.ru/account/1030342559/", 1030342559)</f>
        <v>1030342559</v>
      </c>
      <c r="F546" s="4" t="s">
        <v>21</v>
      </c>
      <c r="G546" s="4">
        <v>29807.61</v>
      </c>
      <c r="H546" s="4">
        <v>3.48</v>
      </c>
      <c r="I546" s="4">
        <v>3.3</v>
      </c>
    </row>
    <row r="547" spans="1:9" ht="60" x14ac:dyDescent="0.25">
      <c r="A547" s="4" t="s">
        <v>16</v>
      </c>
      <c r="B547" s="4" t="s">
        <v>76</v>
      </c>
      <c r="C547" s="4" t="s">
        <v>354</v>
      </c>
      <c r="D547" s="4" t="s">
        <v>219</v>
      </c>
      <c r="E547" s="5">
        <f>HYPERLINK("https://cao.dolgi.msk.ru/account/1030342647/", 1030342647)</f>
        <v>1030342647</v>
      </c>
      <c r="F547" s="4" t="s">
        <v>21</v>
      </c>
      <c r="G547" s="4">
        <v>35178.629999999997</v>
      </c>
      <c r="H547" s="4">
        <v>7.19</v>
      </c>
      <c r="I547" s="4">
        <v>7.27</v>
      </c>
    </row>
    <row r="548" spans="1:9" ht="60" x14ac:dyDescent="0.25">
      <c r="A548" s="4" t="s">
        <v>16</v>
      </c>
      <c r="B548" s="4" t="s">
        <v>76</v>
      </c>
      <c r="C548" s="4" t="s">
        <v>354</v>
      </c>
      <c r="D548" s="4" t="s">
        <v>129</v>
      </c>
      <c r="E548" s="5">
        <f>HYPERLINK("https://cao.dolgi.msk.ru/account/1030342671/", 1030342671)</f>
        <v>1030342671</v>
      </c>
      <c r="F548" s="4" t="s">
        <v>21</v>
      </c>
      <c r="G548" s="4">
        <v>22837.02</v>
      </c>
      <c r="H548" s="4">
        <v>4.71</v>
      </c>
      <c r="I548" s="4">
        <v>6.19</v>
      </c>
    </row>
    <row r="549" spans="1:9" ht="60" x14ac:dyDescent="0.25">
      <c r="A549" s="4" t="s">
        <v>16</v>
      </c>
      <c r="B549" s="4" t="s">
        <v>76</v>
      </c>
      <c r="C549" s="4" t="s">
        <v>355</v>
      </c>
      <c r="D549" s="4" t="s">
        <v>111</v>
      </c>
      <c r="E549" s="5">
        <f>HYPERLINK("https://cao.dolgi.msk.ru/account/1030354058/", 1030354058)</f>
        <v>1030354058</v>
      </c>
      <c r="F549" s="4" t="s">
        <v>21</v>
      </c>
      <c r="G549" s="4">
        <v>84131.54</v>
      </c>
      <c r="H549" s="4">
        <v>44.49</v>
      </c>
      <c r="I549" s="4">
        <v>42.49</v>
      </c>
    </row>
    <row r="550" spans="1:9" ht="60" x14ac:dyDescent="0.25">
      <c r="A550" s="4" t="s">
        <v>16</v>
      </c>
      <c r="B550" s="4" t="s">
        <v>76</v>
      </c>
      <c r="C550" s="4" t="s">
        <v>355</v>
      </c>
      <c r="D550" s="4" t="s">
        <v>123</v>
      </c>
      <c r="E550" s="5">
        <f>HYPERLINK("https://cao.dolgi.msk.ru/account/1030353813/", 1030353813)</f>
        <v>1030353813</v>
      </c>
      <c r="F550" s="4" t="s">
        <v>21</v>
      </c>
      <c r="G550" s="4">
        <v>30283.09</v>
      </c>
      <c r="H550" s="4">
        <v>5.51</v>
      </c>
      <c r="I550" s="4">
        <v>5.41</v>
      </c>
    </row>
    <row r="551" spans="1:9" ht="60" x14ac:dyDescent="0.25">
      <c r="A551" s="4" t="s">
        <v>16</v>
      </c>
      <c r="B551" s="4" t="s">
        <v>76</v>
      </c>
      <c r="C551" s="4" t="s">
        <v>356</v>
      </c>
      <c r="D551" s="4" t="s">
        <v>58</v>
      </c>
      <c r="E551" s="5">
        <f>HYPERLINK("https://cao.dolgi.msk.ru/account/1030127453/", 1030127453)</f>
        <v>1030127453</v>
      </c>
      <c r="F551" s="4" t="s">
        <v>21</v>
      </c>
      <c r="G551" s="4">
        <v>153733.9</v>
      </c>
      <c r="H551" s="4">
        <v>25.12</v>
      </c>
      <c r="I551" s="4">
        <v>22.76</v>
      </c>
    </row>
    <row r="552" spans="1:9" ht="45" x14ac:dyDescent="0.25">
      <c r="A552" s="4" t="s">
        <v>16</v>
      </c>
      <c r="B552" s="4" t="s">
        <v>76</v>
      </c>
      <c r="C552" s="4" t="s">
        <v>357</v>
      </c>
      <c r="D552" s="4" t="s">
        <v>200</v>
      </c>
      <c r="E552" s="5">
        <f>HYPERLINK("https://cao.dolgi.msk.ru/account/1030123049/", 1030123049)</f>
        <v>1030123049</v>
      </c>
      <c r="F552" s="4" t="s">
        <v>21</v>
      </c>
      <c r="G552" s="4">
        <v>21814.27</v>
      </c>
      <c r="H552" s="4">
        <v>5.13</v>
      </c>
      <c r="I552" s="4">
        <v>5.73</v>
      </c>
    </row>
    <row r="553" spans="1:9" ht="45" x14ac:dyDescent="0.25">
      <c r="A553" s="4" t="s">
        <v>16</v>
      </c>
      <c r="B553" s="4" t="s">
        <v>76</v>
      </c>
      <c r="C553" s="4" t="s">
        <v>357</v>
      </c>
      <c r="D553" s="4" t="s">
        <v>31</v>
      </c>
      <c r="E553" s="5">
        <f>HYPERLINK("https://cao.dolgi.msk.ru/account/1030123604/", 1030123604)</f>
        <v>1030123604</v>
      </c>
      <c r="F553" s="4" t="s">
        <v>21</v>
      </c>
      <c r="G553" s="4">
        <v>200018.14</v>
      </c>
      <c r="H553" s="4">
        <v>39.9</v>
      </c>
      <c r="I553" s="4">
        <v>41.4</v>
      </c>
    </row>
    <row r="554" spans="1:9" ht="45" x14ac:dyDescent="0.25">
      <c r="A554" s="4" t="s">
        <v>16</v>
      </c>
      <c r="B554" s="4" t="s">
        <v>76</v>
      </c>
      <c r="C554" s="4" t="s">
        <v>357</v>
      </c>
      <c r="D554" s="4" t="s">
        <v>129</v>
      </c>
      <c r="E554" s="5">
        <f>HYPERLINK("https://cao.dolgi.msk.ru/account/1030123639/", 1030123639)</f>
        <v>1030123639</v>
      </c>
      <c r="F554" s="4" t="s">
        <v>21</v>
      </c>
      <c r="G554" s="4">
        <v>64989.96</v>
      </c>
      <c r="H554" s="4">
        <v>7.63</v>
      </c>
      <c r="I554" s="4">
        <v>0.89</v>
      </c>
    </row>
    <row r="555" spans="1:9" ht="45" x14ac:dyDescent="0.25">
      <c r="A555" s="4" t="s">
        <v>16</v>
      </c>
      <c r="B555" s="4" t="s">
        <v>76</v>
      </c>
      <c r="C555" s="4" t="s">
        <v>357</v>
      </c>
      <c r="D555" s="4" t="s">
        <v>103</v>
      </c>
      <c r="E555" s="5">
        <f>HYPERLINK("https://cao.dolgi.msk.ru/account/1030124092/", 1030124092)</f>
        <v>1030124092</v>
      </c>
      <c r="F555" s="4" t="s">
        <v>21</v>
      </c>
      <c r="G555" s="4">
        <v>31901.52</v>
      </c>
      <c r="H555" s="4">
        <v>4.25</v>
      </c>
      <c r="I555" s="4">
        <v>4.3899999999999997</v>
      </c>
    </row>
    <row r="556" spans="1:9" ht="45" x14ac:dyDescent="0.25">
      <c r="A556" s="4" t="s">
        <v>16</v>
      </c>
      <c r="B556" s="4" t="s">
        <v>76</v>
      </c>
      <c r="C556" s="4" t="s">
        <v>357</v>
      </c>
      <c r="D556" s="4" t="s">
        <v>246</v>
      </c>
      <c r="E556" s="5">
        <f>HYPERLINK("https://cao.dolgi.msk.ru/account/1030124164/", 1030124164)</f>
        <v>1030124164</v>
      </c>
      <c r="F556" s="4" t="s">
        <v>21</v>
      </c>
      <c r="G556" s="4">
        <v>22845.72</v>
      </c>
      <c r="H556" s="4">
        <v>3.86</v>
      </c>
      <c r="I556" s="4">
        <v>3.83</v>
      </c>
    </row>
    <row r="557" spans="1:9" ht="45" x14ac:dyDescent="0.25">
      <c r="A557" s="4" t="s">
        <v>16</v>
      </c>
      <c r="B557" s="4" t="s">
        <v>76</v>
      </c>
      <c r="C557" s="4" t="s">
        <v>357</v>
      </c>
      <c r="D557" s="4" t="s">
        <v>47</v>
      </c>
      <c r="E557" s="5">
        <f>HYPERLINK("https://cao.dolgi.msk.ru/account/1030124711/", 1030124711)</f>
        <v>1030124711</v>
      </c>
      <c r="F557" s="4" t="s">
        <v>21</v>
      </c>
      <c r="G557" s="4">
        <v>294335.48</v>
      </c>
      <c r="H557" s="4">
        <v>25.75</v>
      </c>
      <c r="I557" s="4">
        <v>25.31</v>
      </c>
    </row>
    <row r="558" spans="1:9" ht="45" x14ac:dyDescent="0.25">
      <c r="A558" s="4" t="s">
        <v>16</v>
      </c>
      <c r="B558" s="4" t="s">
        <v>76</v>
      </c>
      <c r="C558" s="4" t="s">
        <v>357</v>
      </c>
      <c r="D558" s="4" t="s">
        <v>344</v>
      </c>
      <c r="E558" s="5">
        <f>HYPERLINK("https://cao.dolgi.msk.ru/account/1030125239/", 1030125239)</f>
        <v>1030125239</v>
      </c>
      <c r="F558" s="4" t="s">
        <v>21</v>
      </c>
      <c r="G558" s="4">
        <v>366951.17</v>
      </c>
      <c r="H558" s="4">
        <v>73</v>
      </c>
      <c r="I558" s="4">
        <v>89.06</v>
      </c>
    </row>
    <row r="559" spans="1:9" ht="45" x14ac:dyDescent="0.25">
      <c r="A559" s="4" t="s">
        <v>16</v>
      </c>
      <c r="B559" s="4" t="s">
        <v>76</v>
      </c>
      <c r="C559" s="4" t="s">
        <v>358</v>
      </c>
      <c r="D559" s="4" t="s">
        <v>69</v>
      </c>
      <c r="E559" s="5">
        <f>HYPERLINK("https://cao.dolgi.msk.ru/account/1030107284/", 1030107284)</f>
        <v>1030107284</v>
      </c>
      <c r="F559" s="4" t="s">
        <v>21</v>
      </c>
      <c r="G559" s="4">
        <v>268578.36</v>
      </c>
      <c r="H559" s="4">
        <v>27</v>
      </c>
      <c r="I559" s="4">
        <v>26.88</v>
      </c>
    </row>
    <row r="560" spans="1:9" ht="45" x14ac:dyDescent="0.25">
      <c r="A560" s="4" t="s">
        <v>16</v>
      </c>
      <c r="B560" s="4" t="s">
        <v>76</v>
      </c>
      <c r="C560" s="4" t="s">
        <v>358</v>
      </c>
      <c r="D560" s="4" t="s">
        <v>223</v>
      </c>
      <c r="E560" s="5">
        <f>HYPERLINK("https://cao.dolgi.msk.ru/account/1030107794/", 1030107794)</f>
        <v>1030107794</v>
      </c>
      <c r="F560" s="4" t="s">
        <v>21</v>
      </c>
      <c r="G560" s="4">
        <v>112583.58</v>
      </c>
      <c r="H560" s="4">
        <v>18.84</v>
      </c>
      <c r="I560" s="4">
        <v>20.12</v>
      </c>
    </row>
    <row r="561" spans="1:9" ht="45" x14ac:dyDescent="0.25">
      <c r="A561" s="4" t="s">
        <v>16</v>
      </c>
      <c r="B561" s="4" t="s">
        <v>76</v>
      </c>
      <c r="C561" s="4" t="s">
        <v>359</v>
      </c>
      <c r="D561" s="4" t="s">
        <v>360</v>
      </c>
      <c r="E561" s="5">
        <f>HYPERLINK("https://cao.dolgi.msk.ru/account/1030103304/", 1030103304)</f>
        <v>1030103304</v>
      </c>
      <c r="F561" s="4" t="s">
        <v>21</v>
      </c>
      <c r="G561" s="4">
        <v>316000.88</v>
      </c>
      <c r="H561" s="4">
        <v>28.46</v>
      </c>
      <c r="I561" s="4">
        <v>28.4</v>
      </c>
    </row>
    <row r="562" spans="1:9" ht="45" x14ac:dyDescent="0.25">
      <c r="A562" s="4" t="s">
        <v>16</v>
      </c>
      <c r="B562" s="4" t="s">
        <v>76</v>
      </c>
      <c r="C562" s="4" t="s">
        <v>359</v>
      </c>
      <c r="D562" s="4" t="s">
        <v>95</v>
      </c>
      <c r="E562" s="5">
        <f>HYPERLINK("https://cao.dolgi.msk.ru/account/1030103347/", 1030103347)</f>
        <v>1030103347</v>
      </c>
      <c r="F562" s="4" t="s">
        <v>21</v>
      </c>
      <c r="G562" s="4">
        <v>218699.96</v>
      </c>
      <c r="H562" s="4">
        <v>20.86</v>
      </c>
      <c r="I562" s="4">
        <v>20.010000000000002</v>
      </c>
    </row>
    <row r="563" spans="1:9" ht="45" x14ac:dyDescent="0.25">
      <c r="A563" s="4" t="s">
        <v>16</v>
      </c>
      <c r="B563" s="4" t="s">
        <v>76</v>
      </c>
      <c r="C563" s="4" t="s">
        <v>359</v>
      </c>
      <c r="D563" s="4" t="s">
        <v>161</v>
      </c>
      <c r="E563" s="5">
        <f>HYPERLINK("https://cao.dolgi.msk.ru/account/1030104104/", 1030104104)</f>
        <v>1030104104</v>
      </c>
      <c r="F563" s="4" t="s">
        <v>21</v>
      </c>
      <c r="G563" s="4">
        <v>177969.17</v>
      </c>
      <c r="H563" s="4">
        <v>20.73</v>
      </c>
      <c r="I563" s="4">
        <v>17.11</v>
      </c>
    </row>
    <row r="564" spans="1:9" ht="45" x14ac:dyDescent="0.25">
      <c r="A564" s="4" t="s">
        <v>16</v>
      </c>
      <c r="B564" s="4" t="s">
        <v>76</v>
      </c>
      <c r="C564" s="4" t="s">
        <v>359</v>
      </c>
      <c r="D564" s="4" t="s">
        <v>52</v>
      </c>
      <c r="E564" s="5">
        <f>HYPERLINK("https://cao.dolgi.msk.ru/account/1030104702/", 1030104702)</f>
        <v>1030104702</v>
      </c>
      <c r="F564" s="4" t="s">
        <v>21</v>
      </c>
      <c r="G564" s="4">
        <v>21819.18</v>
      </c>
      <c r="H564" s="4">
        <v>6</v>
      </c>
      <c r="I564" s="4">
        <v>3.75</v>
      </c>
    </row>
    <row r="565" spans="1:9" ht="45" x14ac:dyDescent="0.25">
      <c r="A565" s="4" t="s">
        <v>16</v>
      </c>
      <c r="B565" s="4" t="s">
        <v>76</v>
      </c>
      <c r="C565" s="4" t="s">
        <v>359</v>
      </c>
      <c r="D565" s="4" t="s">
        <v>53</v>
      </c>
      <c r="E565" s="5">
        <f>HYPERLINK("https://cao.dolgi.msk.ru/account/1030104729/", 1030104729)</f>
        <v>1030104729</v>
      </c>
      <c r="F565" s="4" t="s">
        <v>21</v>
      </c>
      <c r="G565" s="4">
        <v>77049.5</v>
      </c>
      <c r="H565" s="4">
        <v>10.09</v>
      </c>
      <c r="I565" s="4">
        <v>10.3</v>
      </c>
    </row>
    <row r="566" spans="1:9" ht="45" x14ac:dyDescent="0.25">
      <c r="A566" s="4" t="s">
        <v>16</v>
      </c>
      <c r="B566" s="4" t="s">
        <v>59</v>
      </c>
      <c r="C566" s="4" t="s">
        <v>361</v>
      </c>
      <c r="D566" s="4" t="s">
        <v>20</v>
      </c>
      <c r="E566" s="5">
        <f>HYPERLINK("https://cao.dolgi.msk.ru/account/1030017422/", 1030017422)</f>
        <v>1030017422</v>
      </c>
      <c r="F566" s="4" t="s">
        <v>21</v>
      </c>
      <c r="G566" s="4">
        <v>172315.48</v>
      </c>
      <c r="H566" s="4">
        <v>8.44</v>
      </c>
      <c r="I566" s="4">
        <v>8.1</v>
      </c>
    </row>
    <row r="567" spans="1:9" ht="45" x14ac:dyDescent="0.25">
      <c r="A567" s="4" t="s">
        <v>16</v>
      </c>
      <c r="B567" s="4" t="s">
        <v>59</v>
      </c>
      <c r="C567" s="4" t="s">
        <v>361</v>
      </c>
      <c r="D567" s="4" t="s">
        <v>66</v>
      </c>
      <c r="E567" s="5">
        <f>HYPERLINK("https://cao.dolgi.msk.ru/account/1030017596/", 1030017596)</f>
        <v>1030017596</v>
      </c>
      <c r="F567" s="4" t="s">
        <v>21</v>
      </c>
      <c r="G567" s="4">
        <v>27735.02</v>
      </c>
      <c r="H567" s="4">
        <v>3.84</v>
      </c>
      <c r="I567" s="4">
        <v>2.96</v>
      </c>
    </row>
    <row r="568" spans="1:9" ht="45" x14ac:dyDescent="0.25">
      <c r="A568" s="4" t="s">
        <v>16</v>
      </c>
      <c r="B568" s="4" t="s">
        <v>59</v>
      </c>
      <c r="C568" s="4" t="s">
        <v>361</v>
      </c>
      <c r="D568" s="4" t="s">
        <v>362</v>
      </c>
      <c r="E568" s="5">
        <f>HYPERLINK("https://cao.dolgi.msk.ru/account/1030018054/", 1030018054)</f>
        <v>1030018054</v>
      </c>
      <c r="F568" s="4" t="s">
        <v>21</v>
      </c>
      <c r="G568" s="4">
        <v>102916.02</v>
      </c>
      <c r="H568" s="4">
        <v>5.22</v>
      </c>
      <c r="I568" s="4">
        <v>4.76</v>
      </c>
    </row>
    <row r="569" spans="1:9" ht="45" x14ac:dyDescent="0.25">
      <c r="A569" s="4" t="s">
        <v>16</v>
      </c>
      <c r="B569" s="4" t="s">
        <v>59</v>
      </c>
      <c r="C569" s="4" t="s">
        <v>361</v>
      </c>
      <c r="D569" s="4" t="s">
        <v>149</v>
      </c>
      <c r="E569" s="5">
        <f>HYPERLINK("https://cao.dolgi.msk.ru/account/1030009078/", 1030009078)</f>
        <v>1030009078</v>
      </c>
      <c r="F569" s="4" t="s">
        <v>21</v>
      </c>
      <c r="G569" s="4">
        <v>158252.94</v>
      </c>
      <c r="H569" s="4">
        <v>40.61</v>
      </c>
      <c r="I569" s="4">
        <v>45.92</v>
      </c>
    </row>
    <row r="570" spans="1:9" ht="45" x14ac:dyDescent="0.25">
      <c r="A570" s="4" t="s">
        <v>16</v>
      </c>
      <c r="B570" s="4" t="s">
        <v>59</v>
      </c>
      <c r="C570" s="4" t="s">
        <v>361</v>
      </c>
      <c r="D570" s="4" t="s">
        <v>363</v>
      </c>
      <c r="E570" s="5">
        <f>HYPERLINK("https://cao.dolgi.msk.ru/account/1039109059/", 1039109059)</f>
        <v>1039109059</v>
      </c>
      <c r="F570" s="4" t="s">
        <v>21</v>
      </c>
      <c r="G570" s="4">
        <v>12533.17</v>
      </c>
      <c r="H570" s="4">
        <v>10.83</v>
      </c>
      <c r="I570" s="4">
        <v>12.12</v>
      </c>
    </row>
    <row r="571" spans="1:9" ht="45" x14ac:dyDescent="0.25">
      <c r="A571" s="4" t="s">
        <v>16</v>
      </c>
      <c r="B571" s="4" t="s">
        <v>59</v>
      </c>
      <c r="C571" s="4" t="s">
        <v>361</v>
      </c>
      <c r="D571" s="4" t="s">
        <v>329</v>
      </c>
      <c r="E571" s="5">
        <f>HYPERLINK("https://cao.dolgi.msk.ru/account/1030018281/", 1030018281)</f>
        <v>1030018281</v>
      </c>
      <c r="F571" s="4" t="s">
        <v>21</v>
      </c>
      <c r="G571" s="4">
        <v>33702.33</v>
      </c>
      <c r="H571" s="4">
        <v>3.13</v>
      </c>
      <c r="I571" s="4">
        <v>2.93</v>
      </c>
    </row>
    <row r="572" spans="1:9" ht="45" x14ac:dyDescent="0.25">
      <c r="A572" s="4" t="s">
        <v>16</v>
      </c>
      <c r="B572" s="4" t="s">
        <v>59</v>
      </c>
      <c r="C572" s="4" t="s">
        <v>361</v>
      </c>
      <c r="D572" s="4" t="s">
        <v>219</v>
      </c>
      <c r="E572" s="5">
        <f>HYPERLINK("https://cao.dolgi.msk.ru/account/1030018329/", 1030018329)</f>
        <v>1030018329</v>
      </c>
      <c r="F572" s="4" t="s">
        <v>21</v>
      </c>
      <c r="G572" s="4">
        <v>105460.48</v>
      </c>
      <c r="H572" s="4">
        <v>4.92</v>
      </c>
      <c r="I572" s="4">
        <v>4.1500000000000004</v>
      </c>
    </row>
    <row r="573" spans="1:9" ht="45" x14ac:dyDescent="0.25">
      <c r="A573" s="4" t="s">
        <v>16</v>
      </c>
      <c r="B573" s="4" t="s">
        <v>59</v>
      </c>
      <c r="C573" s="4" t="s">
        <v>361</v>
      </c>
      <c r="D573" s="4" t="s">
        <v>32</v>
      </c>
      <c r="E573" s="5">
        <f>HYPERLINK("https://cao.dolgi.msk.ru/account/1030018468/", 1030018468)</f>
        <v>1030018468</v>
      </c>
      <c r="F573" s="4" t="s">
        <v>21</v>
      </c>
      <c r="G573" s="4">
        <v>70491.63</v>
      </c>
      <c r="H573" s="4">
        <v>9.6</v>
      </c>
      <c r="I573" s="4">
        <v>10.08</v>
      </c>
    </row>
    <row r="574" spans="1:9" ht="75" x14ac:dyDescent="0.25">
      <c r="A574" s="4" t="s">
        <v>16</v>
      </c>
      <c r="B574" s="4" t="s">
        <v>59</v>
      </c>
      <c r="C574" s="4" t="s">
        <v>364</v>
      </c>
      <c r="D574" s="4" t="s">
        <v>90</v>
      </c>
      <c r="E574" s="5">
        <f>HYPERLINK("https://cao.dolgi.msk.ru/account/1030373128/", 1030373128)</f>
        <v>1030373128</v>
      </c>
      <c r="F574" s="4" t="s">
        <v>21</v>
      </c>
      <c r="G574" s="4">
        <v>102644.11</v>
      </c>
      <c r="H574" s="4">
        <v>7.34</v>
      </c>
      <c r="I574" s="4">
        <v>7.53</v>
      </c>
    </row>
    <row r="575" spans="1:9" ht="75" x14ac:dyDescent="0.25">
      <c r="A575" s="4" t="s">
        <v>16</v>
      </c>
      <c r="B575" s="4" t="s">
        <v>59</v>
      </c>
      <c r="C575" s="4" t="s">
        <v>364</v>
      </c>
      <c r="D575" s="4" t="s">
        <v>349</v>
      </c>
      <c r="E575" s="5">
        <f>HYPERLINK("https://cao.dolgi.msk.ru/account/1030372782/", 1030372782)</f>
        <v>1030372782</v>
      </c>
      <c r="F575" s="4" t="s">
        <v>21</v>
      </c>
      <c r="G575" s="4">
        <v>107706.88</v>
      </c>
      <c r="H575" s="4">
        <v>8.68</v>
      </c>
      <c r="I575" s="4">
        <v>6.51</v>
      </c>
    </row>
    <row r="576" spans="1:9" ht="75" x14ac:dyDescent="0.25">
      <c r="A576" s="4" t="s">
        <v>16</v>
      </c>
      <c r="B576" s="4" t="s">
        <v>59</v>
      </c>
      <c r="C576" s="4" t="s">
        <v>365</v>
      </c>
      <c r="D576" s="4" t="s">
        <v>262</v>
      </c>
      <c r="E576" s="5">
        <f>HYPERLINK("https://cao.dolgi.msk.ru/account/1030020605/", 1030020605)</f>
        <v>1030020605</v>
      </c>
      <c r="F576" s="4" t="s">
        <v>21</v>
      </c>
      <c r="G576" s="4">
        <v>96001.84</v>
      </c>
      <c r="H576" s="4">
        <v>6.36</v>
      </c>
      <c r="I576" s="4">
        <v>7.98</v>
      </c>
    </row>
    <row r="577" spans="1:9" ht="75" x14ac:dyDescent="0.25">
      <c r="A577" s="4" t="s">
        <v>16</v>
      </c>
      <c r="B577" s="4" t="s">
        <v>59</v>
      </c>
      <c r="C577" s="4" t="s">
        <v>366</v>
      </c>
      <c r="D577" s="4" t="s">
        <v>149</v>
      </c>
      <c r="E577" s="5">
        <f>HYPERLINK("https://cao.dolgi.msk.ru/account/1030336677/", 1030336677)</f>
        <v>1030336677</v>
      </c>
      <c r="F577" s="4" t="s">
        <v>21</v>
      </c>
      <c r="G577" s="4">
        <v>11326.1</v>
      </c>
      <c r="H577" s="4">
        <v>5.9</v>
      </c>
      <c r="I577" s="4">
        <v>4.83</v>
      </c>
    </row>
    <row r="578" spans="1:9" ht="45" x14ac:dyDescent="0.25">
      <c r="A578" s="4" t="s">
        <v>16</v>
      </c>
      <c r="B578" s="4" t="s">
        <v>59</v>
      </c>
      <c r="C578" s="4" t="s">
        <v>367</v>
      </c>
      <c r="D578" s="4" t="s">
        <v>34</v>
      </c>
      <c r="E578" s="5">
        <f>HYPERLINK("https://cao.dolgi.msk.ru/account/1030021608/", 1030021608)</f>
        <v>1030021608</v>
      </c>
      <c r="F578" s="4" t="s">
        <v>21</v>
      </c>
      <c r="G578" s="4">
        <v>52964.58</v>
      </c>
      <c r="H578" s="4">
        <v>13.93</v>
      </c>
      <c r="I578" s="4">
        <v>2.31</v>
      </c>
    </row>
    <row r="579" spans="1:9" ht="45" x14ac:dyDescent="0.25">
      <c r="A579" s="4" t="s">
        <v>16</v>
      </c>
      <c r="B579" s="4" t="s">
        <v>59</v>
      </c>
      <c r="C579" s="4" t="s">
        <v>367</v>
      </c>
      <c r="D579" s="4" t="s">
        <v>58</v>
      </c>
      <c r="E579" s="5">
        <f>HYPERLINK("https://cao.dolgi.msk.ru/account/1030373769/", 1030373769)</f>
        <v>1030373769</v>
      </c>
      <c r="F579" s="4" t="s">
        <v>21</v>
      </c>
      <c r="G579" s="4">
        <v>26893.79</v>
      </c>
      <c r="H579" s="4">
        <v>5.88</v>
      </c>
      <c r="I579" s="4">
        <v>5.88</v>
      </c>
    </row>
    <row r="580" spans="1:9" ht="45" x14ac:dyDescent="0.25">
      <c r="A580" s="4" t="s">
        <v>16</v>
      </c>
      <c r="B580" s="4" t="s">
        <v>59</v>
      </c>
      <c r="C580" s="4" t="s">
        <v>367</v>
      </c>
      <c r="D580" s="4" t="s">
        <v>29</v>
      </c>
      <c r="E580" s="5">
        <f>HYPERLINK("https://cao.dolgi.msk.ru/account/1030341783/", 1030341783)</f>
        <v>1030341783</v>
      </c>
      <c r="F580" s="4" t="s">
        <v>21</v>
      </c>
      <c r="G580" s="4">
        <v>17868.02</v>
      </c>
      <c r="H580" s="4">
        <v>4.7300000000000004</v>
      </c>
      <c r="I580" s="4">
        <v>4.7300000000000004</v>
      </c>
    </row>
    <row r="581" spans="1:9" ht="45" x14ac:dyDescent="0.25">
      <c r="A581" s="4" t="s">
        <v>16</v>
      </c>
      <c r="B581" s="4" t="s">
        <v>59</v>
      </c>
      <c r="C581" s="4" t="s">
        <v>367</v>
      </c>
      <c r="D581" s="4" t="s">
        <v>23</v>
      </c>
      <c r="E581" s="5">
        <f>HYPERLINK("https://cao.dolgi.msk.ru/account/1030373777/", 1030373777)</f>
        <v>1030373777</v>
      </c>
      <c r="F581" s="4" t="s">
        <v>21</v>
      </c>
      <c r="G581" s="4">
        <v>24173.11</v>
      </c>
      <c r="H581" s="4">
        <v>5.91</v>
      </c>
      <c r="I581" s="4">
        <v>5.91</v>
      </c>
    </row>
    <row r="582" spans="1:9" ht="45" x14ac:dyDescent="0.25">
      <c r="A582" s="4" t="s">
        <v>16</v>
      </c>
      <c r="B582" s="4" t="s">
        <v>59</v>
      </c>
      <c r="C582" s="4" t="s">
        <v>367</v>
      </c>
      <c r="D582" s="4" t="s">
        <v>23</v>
      </c>
      <c r="E582" s="5">
        <f>HYPERLINK("https://cao.dolgi.msk.ru/account/1039108419/", 1039108419)</f>
        <v>1039108419</v>
      </c>
      <c r="F582" s="4" t="s">
        <v>21</v>
      </c>
      <c r="G582" s="4">
        <v>12253.85</v>
      </c>
      <c r="H582" s="4">
        <v>3.19</v>
      </c>
      <c r="I582" s="4">
        <v>2.65</v>
      </c>
    </row>
    <row r="583" spans="1:9" ht="45" x14ac:dyDescent="0.25">
      <c r="A583" s="4" t="s">
        <v>16</v>
      </c>
      <c r="B583" s="4" t="s">
        <v>59</v>
      </c>
      <c r="C583" s="4" t="s">
        <v>367</v>
      </c>
      <c r="D583" s="4" t="s">
        <v>57</v>
      </c>
      <c r="E583" s="5">
        <f>HYPERLINK("https://cao.dolgi.msk.ru/account/1030021704/", 1030021704)</f>
        <v>1030021704</v>
      </c>
      <c r="F583" s="4" t="s">
        <v>21</v>
      </c>
      <c r="G583" s="4">
        <v>35538.379999999997</v>
      </c>
      <c r="H583" s="4">
        <v>4.91</v>
      </c>
      <c r="I583" s="4">
        <v>3.93</v>
      </c>
    </row>
    <row r="584" spans="1:9" ht="45" x14ac:dyDescent="0.25">
      <c r="A584" s="4" t="s">
        <v>16</v>
      </c>
      <c r="B584" s="4" t="s">
        <v>59</v>
      </c>
      <c r="C584" s="4" t="s">
        <v>367</v>
      </c>
      <c r="D584" s="4" t="s">
        <v>153</v>
      </c>
      <c r="E584" s="5">
        <f>HYPERLINK("https://cao.dolgi.msk.ru/account/1030337696/", 1030337696)</f>
        <v>1030337696</v>
      </c>
      <c r="F584" s="4" t="s">
        <v>21</v>
      </c>
      <c r="G584" s="4">
        <v>19153.72</v>
      </c>
      <c r="H584" s="4">
        <v>4.7300000000000004</v>
      </c>
      <c r="I584" s="4">
        <v>4.7300000000000004</v>
      </c>
    </row>
    <row r="585" spans="1:9" ht="45" x14ac:dyDescent="0.25">
      <c r="A585" s="4" t="s">
        <v>16</v>
      </c>
      <c r="B585" s="4" t="s">
        <v>59</v>
      </c>
      <c r="C585" s="4" t="s">
        <v>367</v>
      </c>
      <c r="D585" s="4" t="s">
        <v>118</v>
      </c>
      <c r="E585" s="5">
        <f>HYPERLINK("https://cao.dolgi.msk.ru/account/1030337709/", 1030337709)</f>
        <v>1030337709</v>
      </c>
      <c r="F585" s="4" t="s">
        <v>21</v>
      </c>
      <c r="G585" s="4">
        <v>27044.1</v>
      </c>
      <c r="H585" s="4">
        <v>5.12</v>
      </c>
      <c r="I585" s="4">
        <v>4.7300000000000004</v>
      </c>
    </row>
    <row r="586" spans="1:9" ht="45" x14ac:dyDescent="0.25">
      <c r="A586" s="4" t="s">
        <v>16</v>
      </c>
      <c r="B586" s="4" t="s">
        <v>59</v>
      </c>
      <c r="C586" s="4" t="s">
        <v>367</v>
      </c>
      <c r="D586" s="4" t="s">
        <v>288</v>
      </c>
      <c r="E586" s="5">
        <f>HYPERLINK("https://cao.dolgi.msk.ru/account/1030347448/", 1030347448)</f>
        <v>1030347448</v>
      </c>
      <c r="F586" s="4" t="s">
        <v>21</v>
      </c>
      <c r="G586" s="4">
        <v>18890.03</v>
      </c>
      <c r="H586" s="4">
        <v>4.67</v>
      </c>
      <c r="I586" s="4">
        <v>4.67</v>
      </c>
    </row>
    <row r="587" spans="1:9" ht="45" x14ac:dyDescent="0.25">
      <c r="A587" s="4" t="s">
        <v>16</v>
      </c>
      <c r="B587" s="4" t="s">
        <v>59</v>
      </c>
      <c r="C587" s="4" t="s">
        <v>367</v>
      </c>
      <c r="D587" s="4" t="s">
        <v>173</v>
      </c>
      <c r="E587" s="5">
        <f>HYPERLINK("https://cao.dolgi.msk.ru/account/1030347456/", 1030347456)</f>
        <v>1030347456</v>
      </c>
      <c r="F587" s="4" t="s">
        <v>21</v>
      </c>
      <c r="G587" s="4">
        <v>22207.05</v>
      </c>
      <c r="H587" s="4">
        <v>4.67</v>
      </c>
      <c r="I587" s="4">
        <v>4.67</v>
      </c>
    </row>
    <row r="588" spans="1:9" ht="45" x14ac:dyDescent="0.25">
      <c r="A588" s="4" t="s">
        <v>16</v>
      </c>
      <c r="B588" s="4" t="s">
        <v>59</v>
      </c>
      <c r="C588" s="4" t="s">
        <v>367</v>
      </c>
      <c r="D588" s="4" t="s">
        <v>121</v>
      </c>
      <c r="E588" s="5">
        <f>HYPERLINK("https://cao.dolgi.msk.ru/account/1030347464/", 1030347464)</f>
        <v>1030347464</v>
      </c>
      <c r="F588" s="4" t="s">
        <v>21</v>
      </c>
      <c r="G588" s="4">
        <v>18750.37</v>
      </c>
      <c r="H588" s="4">
        <v>4.67</v>
      </c>
      <c r="I588" s="4">
        <v>4.67</v>
      </c>
    </row>
    <row r="589" spans="1:9" ht="45" x14ac:dyDescent="0.25">
      <c r="A589" s="4" t="s">
        <v>16</v>
      </c>
      <c r="B589" s="4" t="s">
        <v>59</v>
      </c>
      <c r="C589" s="4" t="s">
        <v>367</v>
      </c>
      <c r="D589" s="4" t="s">
        <v>149</v>
      </c>
      <c r="E589" s="5">
        <f>HYPERLINK("https://cao.dolgi.msk.ru/account/1030042118/", 1030042118)</f>
        <v>1030042118</v>
      </c>
      <c r="F589" s="4" t="s">
        <v>21</v>
      </c>
      <c r="G589" s="4">
        <v>168950.73</v>
      </c>
      <c r="H589" s="4">
        <v>16.239999999999998</v>
      </c>
      <c r="I589" s="4">
        <v>15.92</v>
      </c>
    </row>
    <row r="590" spans="1:9" ht="45" x14ac:dyDescent="0.25">
      <c r="A590" s="4" t="s">
        <v>16</v>
      </c>
      <c r="B590" s="4" t="s">
        <v>59</v>
      </c>
      <c r="C590" s="4" t="s">
        <v>367</v>
      </c>
      <c r="D590" s="4" t="s">
        <v>329</v>
      </c>
      <c r="E590" s="5">
        <f>HYPERLINK("https://cao.dolgi.msk.ru/account/1039108398/", 1039108398)</f>
        <v>1039108398</v>
      </c>
      <c r="F590" s="4" t="s">
        <v>21</v>
      </c>
      <c r="G590" s="4">
        <v>39902.49</v>
      </c>
      <c r="H590" s="4">
        <v>3.14</v>
      </c>
      <c r="I590" s="4">
        <v>3.04</v>
      </c>
    </row>
    <row r="591" spans="1:9" ht="45" x14ac:dyDescent="0.25">
      <c r="A591" s="4" t="s">
        <v>16</v>
      </c>
      <c r="B591" s="4" t="s">
        <v>59</v>
      </c>
      <c r="C591" s="4" t="s">
        <v>367</v>
      </c>
      <c r="D591" s="4" t="s">
        <v>302</v>
      </c>
      <c r="E591" s="5">
        <f>HYPERLINK("https://cao.dolgi.msk.ru/account/1030361346/", 1030361346)</f>
        <v>1030361346</v>
      </c>
      <c r="F591" s="4" t="s">
        <v>21</v>
      </c>
      <c r="G591" s="4">
        <v>16879.75</v>
      </c>
      <c r="H591" s="4">
        <v>4.66</v>
      </c>
      <c r="I591" s="4">
        <v>4.66</v>
      </c>
    </row>
    <row r="592" spans="1:9" ht="60" x14ac:dyDescent="0.25">
      <c r="A592" s="4" t="s">
        <v>16</v>
      </c>
      <c r="B592" s="4" t="s">
        <v>59</v>
      </c>
      <c r="C592" s="4" t="s">
        <v>368</v>
      </c>
      <c r="D592" s="4" t="s">
        <v>127</v>
      </c>
      <c r="E592" s="5">
        <f>HYPERLINK("https://cao.dolgi.msk.ru/account/1030022256/", 1030022256)</f>
        <v>1030022256</v>
      </c>
      <c r="F592" s="4" t="s">
        <v>21</v>
      </c>
      <c r="G592" s="4">
        <v>64614.84</v>
      </c>
      <c r="H592" s="4">
        <v>5.27</v>
      </c>
      <c r="I592" s="4">
        <v>4.95</v>
      </c>
    </row>
    <row r="593" spans="1:9" ht="60" x14ac:dyDescent="0.25">
      <c r="A593" s="4" t="s">
        <v>16</v>
      </c>
      <c r="B593" s="4" t="s">
        <v>59</v>
      </c>
      <c r="C593" s="4" t="s">
        <v>368</v>
      </c>
      <c r="D593" s="4" t="s">
        <v>288</v>
      </c>
      <c r="E593" s="5">
        <f>HYPERLINK("https://cao.dolgi.msk.ru/account/1030022475/", 1030022475)</f>
        <v>1030022475</v>
      </c>
      <c r="F593" s="4" t="s">
        <v>21</v>
      </c>
      <c r="G593" s="4">
        <v>30211.91</v>
      </c>
      <c r="H593" s="4">
        <v>4.7</v>
      </c>
      <c r="I593" s="4">
        <v>4.7300000000000004</v>
      </c>
    </row>
    <row r="594" spans="1:9" ht="60" x14ac:dyDescent="0.25">
      <c r="A594" s="4" t="s">
        <v>16</v>
      </c>
      <c r="B594" s="4" t="s">
        <v>59</v>
      </c>
      <c r="C594" s="4" t="s">
        <v>368</v>
      </c>
      <c r="D594" s="4" t="s">
        <v>173</v>
      </c>
      <c r="E594" s="5">
        <f>HYPERLINK("https://cao.dolgi.msk.ru/account/1030022504/", 1030022504)</f>
        <v>1030022504</v>
      </c>
      <c r="F594" s="4" t="s">
        <v>21</v>
      </c>
      <c r="G594" s="4">
        <v>294346.5</v>
      </c>
      <c r="H594" s="4">
        <v>23.17</v>
      </c>
      <c r="I594" s="4">
        <v>21.38</v>
      </c>
    </row>
    <row r="595" spans="1:9" ht="60" x14ac:dyDescent="0.25">
      <c r="A595" s="4" t="s">
        <v>16</v>
      </c>
      <c r="B595" s="4" t="s">
        <v>59</v>
      </c>
      <c r="C595" s="4" t="s">
        <v>368</v>
      </c>
      <c r="D595" s="4" t="s">
        <v>121</v>
      </c>
      <c r="E595" s="5">
        <f>HYPERLINK("https://cao.dolgi.msk.ru/account/1030022512/", 1030022512)</f>
        <v>1030022512</v>
      </c>
      <c r="F595" s="4" t="s">
        <v>21</v>
      </c>
      <c r="G595" s="4">
        <v>75446.59</v>
      </c>
      <c r="H595" s="4">
        <v>10.79</v>
      </c>
      <c r="I595" s="4">
        <v>9.0500000000000007</v>
      </c>
    </row>
    <row r="596" spans="1:9" ht="60" x14ac:dyDescent="0.25">
      <c r="A596" s="4" t="s">
        <v>16</v>
      </c>
      <c r="B596" s="4" t="s">
        <v>59</v>
      </c>
      <c r="C596" s="4" t="s">
        <v>369</v>
      </c>
      <c r="D596" s="4" t="s">
        <v>301</v>
      </c>
      <c r="E596" s="5">
        <f>HYPERLINK("https://cao.dolgi.msk.ru/account/1030010263/", 1030010263)</f>
        <v>1030010263</v>
      </c>
      <c r="F596" s="4" t="s">
        <v>21</v>
      </c>
      <c r="G596" s="4">
        <v>16339.97</v>
      </c>
      <c r="H596" s="4">
        <v>3.11</v>
      </c>
      <c r="I596" s="4">
        <v>2.23</v>
      </c>
    </row>
    <row r="597" spans="1:9" ht="60" x14ac:dyDescent="0.25">
      <c r="A597" s="4" t="s">
        <v>16</v>
      </c>
      <c r="B597" s="4" t="s">
        <v>59</v>
      </c>
      <c r="C597" s="4" t="s">
        <v>369</v>
      </c>
      <c r="D597" s="4" t="s">
        <v>266</v>
      </c>
      <c r="E597" s="5">
        <f>HYPERLINK("https://cao.dolgi.msk.ru/account/1030010677/", 1030010677)</f>
        <v>1030010677</v>
      </c>
      <c r="F597" s="4" t="s">
        <v>21</v>
      </c>
      <c r="G597" s="4">
        <v>55238.43</v>
      </c>
      <c r="H597" s="4">
        <v>8.2100000000000009</v>
      </c>
      <c r="I597" s="4">
        <v>8.26</v>
      </c>
    </row>
    <row r="598" spans="1:9" ht="60" x14ac:dyDescent="0.25">
      <c r="A598" s="4" t="s">
        <v>16</v>
      </c>
      <c r="B598" s="4" t="s">
        <v>59</v>
      </c>
      <c r="C598" s="4" t="s">
        <v>369</v>
      </c>
      <c r="D598" s="4" t="s">
        <v>122</v>
      </c>
      <c r="E598" s="5">
        <f>HYPERLINK("https://cao.dolgi.msk.ru/account/1030010802/", 1030010802)</f>
        <v>1030010802</v>
      </c>
      <c r="F598" s="4" t="s">
        <v>21</v>
      </c>
      <c r="G598" s="4">
        <v>24691.7</v>
      </c>
      <c r="H598" s="4">
        <v>4.2</v>
      </c>
      <c r="I598" s="4">
        <v>4.0999999999999996</v>
      </c>
    </row>
    <row r="599" spans="1:9" ht="60" x14ac:dyDescent="0.25">
      <c r="A599" s="4" t="s">
        <v>16</v>
      </c>
      <c r="B599" s="4" t="s">
        <v>59</v>
      </c>
      <c r="C599" s="4" t="s">
        <v>369</v>
      </c>
      <c r="D599" s="4" t="s">
        <v>338</v>
      </c>
      <c r="E599" s="5">
        <f>HYPERLINK("https://cao.dolgi.msk.ru/account/1030010861/", 1030010861)</f>
        <v>1030010861</v>
      </c>
      <c r="F599" s="4" t="s">
        <v>21</v>
      </c>
      <c r="G599" s="4">
        <v>139572.26</v>
      </c>
      <c r="H599" s="4">
        <v>21.4</v>
      </c>
      <c r="I599" s="4">
        <v>12.73</v>
      </c>
    </row>
    <row r="600" spans="1:9" ht="60" x14ac:dyDescent="0.25">
      <c r="A600" s="4" t="s">
        <v>16</v>
      </c>
      <c r="B600" s="4" t="s">
        <v>59</v>
      </c>
      <c r="C600" s="4" t="s">
        <v>370</v>
      </c>
      <c r="D600" s="4" t="s">
        <v>255</v>
      </c>
      <c r="E600" s="5">
        <f>HYPERLINK("https://cao.dolgi.msk.ru/account/1030337688/", 1030337688)</f>
        <v>1030337688</v>
      </c>
      <c r="F600" s="4" t="s">
        <v>21</v>
      </c>
      <c r="G600" s="4">
        <v>10738.1</v>
      </c>
      <c r="H600" s="4">
        <v>3.79</v>
      </c>
      <c r="I600" s="4">
        <v>3.91</v>
      </c>
    </row>
  </sheetData>
  <autoFilter ref="A8:I600"/>
  <mergeCells count="7">
    <mergeCell ref="A6:I6"/>
    <mergeCell ref="A7:I7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Жилищник Красносельского района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Константиновна Шолохова (Начальник отдела по работе с населением) &lt;sholo-olga@yandex.ru&gt;</dc:creator>
  <dc:description>uuid: bc6c666489534101bd8f29db9596203e generated: 2023-04-03 13:59:07</dc:description>
  <cp:lastModifiedBy>gbu02</cp:lastModifiedBy>
  <dcterms:created xsi:type="dcterms:W3CDTF">2023-04-03T10:59:08Z</dcterms:created>
  <dcterms:modified xsi:type="dcterms:W3CDTF">2023-04-03T11:03:36Z</dcterms:modified>
</cp:coreProperties>
</file>