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/>
  <bookViews>
    <workbookView xWindow="0" yWindow="0" windowWidth="17250" windowHeight="5790" tabRatio="852" firstSheet="16" activeTab="25"/>
  </bookViews>
  <sheets>
    <sheet name="Ананьевский пер. 4 2 стр.1" sheetId="2" r:id="rId1"/>
    <sheet name="Ананьевский пер. 4 2 стр.2" sheetId="3" r:id="rId2"/>
    <sheet name="Ананьевский пер. 5 стр.4" sheetId="4" r:id="rId3"/>
    <sheet name="Ананьевский пер. 5 стр.6" sheetId="5" r:id="rId4"/>
    <sheet name="Ананьевский пер. 5 стр.7" sheetId="6" r:id="rId5"/>
    <sheet name="Ананьевский пер. 5 стр.9" sheetId="7" r:id="rId6"/>
    <sheet name="Ананьевский пер. 5 стр.12" sheetId="8" r:id="rId7"/>
    <sheet name="Балканский Б. пер. 5" sheetId="10" r:id="rId8"/>
    <sheet name="Астраханский пер. 10 36" sheetId="9" r:id="rId9"/>
    <sheet name="Балканский Б. пер. 13 кор.2" sheetId="11" r:id="rId10"/>
    <sheet name="Балканский Б. пер. 13 кор.3" sheetId="12" r:id="rId11"/>
    <sheet name="Балкан Б. пер. 13 47 кор.4" sheetId="13" r:id="rId12"/>
    <sheet name="Балкан Б. пер. 13 47 кор.5" sheetId="14" r:id="rId13"/>
    <sheet name="Басманный 1-й пер. 5 20 стр.1" sheetId="16" r:id="rId14"/>
    <sheet name="Басманный 1-й пер. 5 20 стр.2" sheetId="17" state="hidden" r:id="rId15"/>
    <sheet name="Басманный 1-й пер. 5 20 стр.3" sheetId="18" state="hidden" r:id="rId16"/>
    <sheet name="Басманный пер. 4" sheetId="19" r:id="rId17"/>
    <sheet name="Басманный пер. 9" sheetId="20" r:id="rId18"/>
    <sheet name="Головин М. пер. 5" sheetId="23" r:id="rId19"/>
    <sheet name="Грохольский пер. 30 стр.1" sheetId="24" r:id="rId20"/>
    <sheet name="Грохольский пер. 30 стр.2" sheetId="25" r:id="rId21"/>
    <sheet name="Даев пер. 2" sheetId="26" r:id="rId22"/>
    <sheet name="Даев пер. 4" sheetId="27" r:id="rId23"/>
    <sheet name="Даев пер. 6" sheetId="28" r:id="rId24"/>
    <sheet name="Даев пер.1216" sheetId="30" r:id="rId25"/>
    <sheet name="Даев пер. 14" sheetId="31" r:id="rId26"/>
    <sheet name="Даев пер. 22" sheetId="32" r:id="rId27"/>
    <sheet name="Даев пер. 25 кор.29 стр" sheetId="33" r:id="rId28"/>
    <sheet name="Даев пер. 29а стр.3" sheetId="34" r:id="rId29"/>
    <sheet name="Даев пер. 31 стр.2" sheetId="35" r:id="rId30"/>
    <sheet name="Докучаев пер. 11" sheetId="36" r:id="rId31"/>
    <sheet name="Докучаев пер. 13" sheetId="37" r:id="rId32"/>
    <sheet name="Докучаев пер. 15" sheetId="38" r:id="rId33"/>
    <sheet name="Докучаев пер. 17" sheetId="39" r:id="rId34"/>
    <sheet name="Докучаев пер. 19" sheetId="40" r:id="rId35"/>
    <sheet name="Живарев пер. 8" sheetId="41" r:id="rId36"/>
    <sheet name="Каланчевская ул. 22" sheetId="42" r:id="rId37"/>
    <sheet name="Каланчевская ул. 28" sheetId="43" r:id="rId38"/>
    <sheet name="Каланчевская ул. 30" sheetId="44" r:id="rId39"/>
    <sheet name="Каланчевская ул. 32" sheetId="45" r:id="rId40"/>
    <sheet name="Каланчевская ул. 47" sheetId="46" r:id="rId41"/>
    <sheet name="Коптельский 1-й пер. 14 стр.1" sheetId="47" r:id="rId42"/>
    <sheet name="Коптельский 1-й пер. 14" sheetId="48" r:id="rId43"/>
    <sheet name="Коптельский 1-й пер. 20" sheetId="49" r:id="rId44"/>
    <sheet name="Коптельский 1-й пер. 24 стр.3" sheetId="50" r:id="rId45"/>
    <sheet name="Коптельский 1-й пер. 26 стр.1" sheetId="51" r:id="rId46"/>
    <sheet name="Костянский пер. 910" sheetId="52" r:id="rId47"/>
    <sheet name="Костянский пер. 10 кор.1" sheetId="53" r:id="rId48"/>
    <sheet name="Костянский пер. 10 кор.2" sheetId="54" r:id="rId49"/>
    <sheet name="Костянский пер. 10А" sheetId="55" r:id="rId50"/>
    <sheet name="Костянский пер. 11 стр.1" sheetId="56" r:id="rId51"/>
    <sheet name="Костянский пер. 12" sheetId="57" r:id="rId52"/>
    <sheet name="Костянский пер. 14" sheetId="58" r:id="rId53"/>
    <sheet name="Краснопрудная ул. 1" sheetId="59" r:id="rId54"/>
    <sheet name="Краснопрудная ул. 3 кор.5" sheetId="60" r:id="rId55"/>
    <sheet name="Краснопрудная ул. 79" sheetId="61" r:id="rId56"/>
    <sheet name="Краснопрудная ул. 11" sheetId="62" r:id="rId57"/>
    <sheet name="Краснопрудная ул. 13" sheetId="63" r:id="rId58"/>
    <sheet name="Краснопрудная ул. 2224" sheetId="64" r:id="rId59"/>
    <sheet name="Краснопрудная ул. 22а" sheetId="65" r:id="rId60"/>
    <sheet name="Краснопрудная ул. 3034" sheetId="68" r:id="rId61"/>
    <sheet name="Краснопрудная ул. 36 стр.1" sheetId="69" r:id="rId62"/>
    <sheet name="Краснопрудная ул. 36 стр.2" sheetId="70" r:id="rId63"/>
    <sheet name="Краснопрудный Б. туп.621" sheetId="71" r:id="rId64"/>
    <sheet name="Краснопрудный туп. 812" sheetId="72" r:id="rId65"/>
    <sheet name="Краснопрудный М. туп. 1 стр.1" sheetId="73" r:id="rId66"/>
    <sheet name="Краснопрудный М. туп. 2" sheetId="74" r:id="rId67"/>
    <sheet name="Красносельская В. ул. 8 кор.2" sheetId="75" r:id="rId68"/>
    <sheet name="Красносельская В. ул.8 кор 3" sheetId="76" r:id="rId69"/>
    <sheet name="Красносельская Верхн. ул. 9" sheetId="77" r:id="rId70"/>
    <sheet name="Красносельская В. ул. 10 стр.2" sheetId="78" r:id="rId71"/>
    <sheet name="Красносельская ул.10 стр. 7А" sheetId="79" r:id="rId72"/>
    <sheet name="Красносельская Верхн. ул. 10" sheetId="80" r:id="rId73"/>
    <sheet name="Красносельская Верхн. ул. 22" sheetId="81" r:id="rId74"/>
    <sheet name="Красносельская Верхн. ул. 24" sheetId="82" r:id="rId75"/>
    <sheet name="Красносельская Верхн. ул. 34" sheetId="83" r:id="rId76"/>
    <sheet name="Красносельская М. ул. 103" sheetId="84" r:id="rId77"/>
    <sheet name="Красносельская М. ул. 12" sheetId="85" r:id="rId78"/>
    <sheet name="Красносельская М. ул. 14" sheetId="86" r:id="rId79"/>
    <sheet name="Красносельская Н. ул.15 стр 1" sheetId="87" r:id="rId80"/>
    <sheet name="Красносельская Н. ул.1517 стр.2" sheetId="88" r:id="rId81"/>
    <sheet name="Красносельская Нижн. ул. 21" sheetId="89" r:id="rId82"/>
    <sheet name="Красносельская Нижн. ул. 28" sheetId="90" r:id="rId83"/>
    <sheet name="Красносельский 1-й пер 79 стр.2" sheetId="92" r:id="rId84"/>
    <sheet name="Красносельский 2-й пер. 2" sheetId="93" r:id="rId85"/>
    <sheet name="Красносельский 3-й пер. 6" sheetId="94" r:id="rId86"/>
    <sheet name="Красносельский 3-й пер. 7" sheetId="95" r:id="rId87"/>
    <sheet name="Красносельский 3-й пер. 8" sheetId="96" r:id="rId88"/>
    <sheet name="Красносельский 4-й пер. 5" sheetId="97" r:id="rId89"/>
    <sheet name="Красносельский 5-й пер. 2" sheetId="98" r:id="rId90"/>
    <sheet name="Красносельский 5-й пер. 5" sheetId="99" r:id="rId91"/>
    <sheet name="Красносельский 6-й пер. 3" sheetId="100" r:id="rId92"/>
    <sheet name="Красносельский туп. 5" sheetId="101" r:id="rId93"/>
    <sheet name="Леснорядная 2-я ул. 1012 стр.1" sheetId="102" r:id="rId94"/>
    <sheet name="Леснорядская ул. 7" sheetId="103" r:id="rId95"/>
    <sheet name="Леснорядская ул. 9" sheetId="104" r:id="rId96"/>
    <sheet name="Лубянка М. ул. 16" sheetId="105" r:id="rId97"/>
    <sheet name="Луков пер. 4" sheetId="106" r:id="rId98"/>
    <sheet name="Луков пер. 7" sheetId="107" r:id="rId99"/>
    <sheet name="Луков пер. 8" sheetId="108" r:id="rId100"/>
    <sheet name="Милютинский пер. 194 стр.2" sheetId="109" r:id="rId101"/>
    <sheet name="Милютинский 202 стр.1" sheetId="110" r:id="rId102"/>
    <sheet name="Московско-Казанский пер. 5-7" sheetId="111" r:id="rId103"/>
    <sheet name="М-Казанский пер.10 стр.1" sheetId="112" r:id="rId104"/>
    <sheet name="М-Казанский пер.1115" sheetId="113" r:id="rId105"/>
    <sheet name="Мясницкая ул. 17 стр.2" sheetId="114" r:id="rId106"/>
    <sheet name="Мясницкая ул. 21 стр.5" sheetId="115" r:id="rId107"/>
    <sheet name="Мясницкая ул. 21 стр.8" sheetId="116" r:id="rId108"/>
    <sheet name="Мясницкая ул. 35А" sheetId="117" r:id="rId109"/>
    <sheet name="Новорязанская ул.27" sheetId="118" r:id="rId110"/>
    <sheet name="Новорязанская ул. 16" sheetId="119" r:id="rId111"/>
    <sheet name="Новый 1-й пер. 7" sheetId="120" r:id="rId112"/>
    <sheet name="Новый 2-й пер. 3-5" sheetId="121" r:id="rId113"/>
    <sheet name="Новый 2-й пер. 4" sheetId="122" r:id="rId114"/>
    <sheet name="Ольховская ул. 15 стр.1" sheetId="123" r:id="rId115"/>
    <sheet name="Ольховская ул. 17" sheetId="124" r:id="rId116"/>
    <sheet name="Ольховская ул. 19" sheetId="125" r:id="rId117"/>
    <sheet name="Ольховская ул.2125" sheetId="126" r:id="rId118"/>
    <sheet name="Ольховская ул. 33" sheetId="127" r:id="rId119"/>
    <sheet name="Ольховская ул. 45 стр.2" sheetId="128" r:id="rId120"/>
    <sheet name="Орликов пер. 6" sheetId="129" r:id="rId121"/>
    <sheet name="Орликов пер. 8" sheetId="130" r:id="rId122"/>
    <sheet name="Пантелеевская ул. 2" sheetId="131" r:id="rId123"/>
    <sheet name="Порываевой Маши ул. 38" sheetId="132" r:id="rId124"/>
    <sheet name="Порываевой Маши ул. 38А" sheetId="133" r:id="rId125"/>
    <sheet name="Просвирин пер. 9" sheetId="134" r:id="rId126"/>
    <sheet name="Просвирин пер. 11" sheetId="135" r:id="rId127"/>
    <sheet name="Просвирин пер. 13" sheetId="136" r:id="rId128"/>
    <sheet name="Просвирин пер. 15" sheetId="137" r:id="rId129"/>
    <sheet name="Протопоповский пер. 38" sheetId="138" r:id="rId130"/>
    <sheet name="Протопоповский пер. 40" sheetId="139" r:id="rId131"/>
    <sheet name="Русаковская ул. 3 стр.1" sheetId="140" r:id="rId132"/>
    <sheet name="Русаковская ул. 4 стр.1" sheetId="141" r:id="rId133"/>
    <sheet name="Русаковская ул. 7 стр.1" sheetId="142" r:id="rId134"/>
    <sheet name="Русаковская ул. 7 стр.2" sheetId="143" r:id="rId135"/>
    <sheet name="Русаковская ул. 7 стр.3" sheetId="144" r:id="rId136"/>
    <sheet name="Русаковская ул. 8" sheetId="145" r:id="rId137"/>
    <sheet name="Русаковская ул. 9 стр.1" sheetId="146" r:id="rId138"/>
    <sheet name="Русаковская ул. 11" sheetId="147" r:id="rId139"/>
    <sheet name="Русаковская ул. 12 кор.1" sheetId="148" r:id="rId140"/>
    <sheet name="Русаковская ул. 12 кор.2" sheetId="149" r:id="rId141"/>
    <sheet name="Русаковская ул. 12 кор.3" sheetId="150" r:id="rId142"/>
    <sheet name="Рыбников пер.133" sheetId="151" r:id="rId143"/>
    <sheet name="С-Спасская 12 кор.А" sheetId="152" r:id="rId144"/>
    <sheet name="С-Спасская 1223 стр.2" sheetId="153" r:id="rId145"/>
    <sheet name="С-Спасская 172" sheetId="154" r:id="rId146"/>
    <sheet name="Лист1 (155)" sheetId="155" state="hidden" r:id="rId147"/>
    <sheet name="Селиверстов пер. 1А" sheetId="156" r:id="rId148"/>
    <sheet name="Селиверстов пер. 3" sheetId="157" r:id="rId149"/>
    <sheet name="Скорняжный пер. 1" sheetId="158" r:id="rId150"/>
    <sheet name="Скорняжный пер. 5 кор.1" sheetId="159" r:id="rId151"/>
    <sheet name="Скорняжный пер. 7 кор.1" sheetId="160" r:id="rId152"/>
    <sheet name="Спасская Б. ул. 8" sheetId="161" r:id="rId153"/>
    <sheet name="Спасская Б. ул. 27" sheetId="162" r:id="rId154"/>
    <sheet name="Спасская Б. ул. 31" sheetId="163" r:id="rId155"/>
    <sheet name="Спасский туп. 4" sheetId="164" r:id="rId156"/>
    <sheet name="Сретенский бульв. 5" sheetId="165" r:id="rId157"/>
    <sheet name="Сухаревская пл.147" sheetId="166" r:id="rId158"/>
    <sheet name="Сухаревская Б.пл.1618 стр.1" sheetId="167" r:id="rId159"/>
    <sheet name="Сухаревская Б. пл.1618 стр.2" sheetId="168" r:id="rId160"/>
    <sheet name="Сухаревская Б. пл.1618 стр.4" sheetId="169" r:id="rId161"/>
    <sheet name="Уланский пер. 11А" sheetId="170" r:id="rId162"/>
    <sheet name="Уланский пер. 14 кор.А" sheetId="171" r:id="rId163"/>
    <sheet name="Уланский пер. 14 кор.Б" sheetId="172" r:id="rId164"/>
    <sheet name="Уланский пер. 21 стр.1" sheetId="173" r:id="rId165"/>
    <sheet name="Уланский пер. 21 стр.2" sheetId="174" r:id="rId166"/>
  </sheets>
  <definedNames>
    <definedName name="_xlnm.Print_Area" localSheetId="0">'Ананьевский пер. 4 2 стр.1'!$A$1:$H$209</definedName>
    <definedName name="_xlnm.Print_Area" localSheetId="1">'Ананьевский пер. 4 2 стр.2'!$A$1:$H$198</definedName>
    <definedName name="_xlnm.Print_Area" localSheetId="6">'Ананьевский пер. 5 стр.12'!$A$1:$H$198</definedName>
    <definedName name="_xlnm.Print_Area" localSheetId="2">'Ананьевский пер. 5 стр.4'!$A$1:$H$198</definedName>
    <definedName name="_xlnm.Print_Area" localSheetId="3">'Ананьевский пер. 5 стр.6'!$A$1:$H$198</definedName>
    <definedName name="_xlnm.Print_Area" localSheetId="4">'Ананьевский пер. 5 стр.7'!$A$1:$H$198</definedName>
    <definedName name="_xlnm.Print_Area" localSheetId="5">'Ананьевский пер. 5 стр.9'!$A$1:$H$198</definedName>
    <definedName name="_xlnm.Print_Area" localSheetId="8">'Астраханский пер. 10 36'!$A$1:$H$198</definedName>
    <definedName name="_xlnm.Print_Area" localSheetId="11">'Балкан Б. пер. 13 47 кор.4'!$A$1:$H$198</definedName>
    <definedName name="_xlnm.Print_Area" localSheetId="12">'Балкан Б. пер. 13 47 кор.5'!$A$1:$H$198</definedName>
    <definedName name="_xlnm.Print_Area" localSheetId="9">'Балканский Б. пер. 13 кор.2'!$A$1:$H$198</definedName>
    <definedName name="_xlnm.Print_Area" localSheetId="10">'Балканский Б. пер. 13 кор.3'!$A$1:$H$198</definedName>
    <definedName name="_xlnm.Print_Area" localSheetId="7">'Балканский Б. пер. 5'!$A$1:$H$198</definedName>
    <definedName name="_xlnm.Print_Area" localSheetId="13">'Басманный 1-й пер. 5 20 стр.1'!$A$1:$H$198</definedName>
    <definedName name="_xlnm.Print_Area" localSheetId="14">'Басманный 1-й пер. 5 20 стр.2'!$A$1:$H$199</definedName>
    <definedName name="_xlnm.Print_Area" localSheetId="15">'Басманный 1-й пер. 5 20 стр.3'!$A$1:$H$199</definedName>
    <definedName name="_xlnm.Print_Area" localSheetId="16">'Басманный пер. 4'!$A$1:$H$198</definedName>
    <definedName name="_xlnm.Print_Area" localSheetId="17">'Басманный пер. 9'!$A$1:$H$198</definedName>
    <definedName name="_xlnm.Print_Area" localSheetId="18">'Головин М. пер. 5'!$A$1:$H$198</definedName>
    <definedName name="_xlnm.Print_Area" localSheetId="19">'Грохольский пер. 30 стр.1'!$A$1:$H$198</definedName>
    <definedName name="_xlnm.Print_Area" localSheetId="20">'Грохольский пер. 30 стр.2'!$A$1:$H$198</definedName>
    <definedName name="_xlnm.Print_Area" localSheetId="25">'Даев пер. 14'!$A$1:$H$198</definedName>
    <definedName name="_xlnm.Print_Area" localSheetId="21">'Даев пер. 2'!$A$1:$H$198</definedName>
    <definedName name="_xlnm.Print_Area" localSheetId="26">'Даев пер. 22'!$A$1:$H$198</definedName>
    <definedName name="_xlnm.Print_Area" localSheetId="27">'Даев пер. 25 кор.29 стр'!$A$1:$H$198</definedName>
    <definedName name="_xlnm.Print_Area" localSheetId="28">'Даев пер. 29а стр.3'!$A$1:$H$198</definedName>
    <definedName name="_xlnm.Print_Area" localSheetId="29">'Даев пер. 31 стр.2'!$A$1:$H$198</definedName>
    <definedName name="_xlnm.Print_Area" localSheetId="22">'Даев пер. 4'!$A$1:$H$198</definedName>
    <definedName name="_xlnm.Print_Area" localSheetId="23">'Даев пер. 6'!$A$1:$H$198</definedName>
    <definedName name="_xlnm.Print_Area" localSheetId="24">'Даев пер.1216'!$A$1:$H$198</definedName>
    <definedName name="_xlnm.Print_Area" localSheetId="30">'Докучаев пер. 11'!$A$1:$H$198</definedName>
    <definedName name="_xlnm.Print_Area" localSheetId="31">'Докучаев пер. 13'!$A$1:$H$198</definedName>
    <definedName name="_xlnm.Print_Area" localSheetId="32">'Докучаев пер. 15'!$A$1:$H$198</definedName>
    <definedName name="_xlnm.Print_Area" localSheetId="33">'Докучаев пер. 17'!$A$1:$H$198</definedName>
    <definedName name="_xlnm.Print_Area" localSheetId="34">'Докучаев пер. 19'!$A$1:$H$198</definedName>
    <definedName name="_xlnm.Print_Area" localSheetId="35">'Живарев пер. 8'!$A$1:$H$198</definedName>
    <definedName name="_xlnm.Print_Area" localSheetId="36">'Каланчевская ул. 22'!$A$1:$H$198</definedName>
    <definedName name="_xlnm.Print_Area" localSheetId="37">'Каланчевская ул. 28'!$A$1:$H$198</definedName>
    <definedName name="_xlnm.Print_Area" localSheetId="38">'Каланчевская ул. 30'!$A$1:$H$198</definedName>
    <definedName name="_xlnm.Print_Area" localSheetId="39">'Каланчевская ул. 32'!$A$1:$H$198</definedName>
    <definedName name="_xlnm.Print_Area" localSheetId="40">'Каланчевская ул. 47'!$A$1:$H$198</definedName>
    <definedName name="_xlnm.Print_Area" localSheetId="42">'Коптельский 1-й пер. 14'!$A$1:$H$198</definedName>
    <definedName name="_xlnm.Print_Area" localSheetId="41">'Коптельский 1-й пер. 14 стр.1'!$A$1:$H$198</definedName>
    <definedName name="_xlnm.Print_Area" localSheetId="43">'Коптельский 1-й пер. 20'!$A$1:$H$198</definedName>
    <definedName name="_xlnm.Print_Area" localSheetId="44">'Коптельский 1-й пер. 24 стр.3'!$A$1:$H$198</definedName>
    <definedName name="_xlnm.Print_Area" localSheetId="45">'Коптельский 1-й пер. 26 стр.1'!$A$1:$H$198</definedName>
    <definedName name="_xlnm.Print_Area" localSheetId="47">'Костянский пер. 10 кор.1'!$A$1:$H$198</definedName>
    <definedName name="_xlnm.Print_Area" localSheetId="48">'Костянский пер. 10 кор.2'!$A$1:$H$198</definedName>
    <definedName name="_xlnm.Print_Area" localSheetId="49">'Костянский пер. 10А'!$A$1:$H$198</definedName>
    <definedName name="_xlnm.Print_Area" localSheetId="50">'Костянский пер. 11 стр.1'!$A$1:$H$198</definedName>
    <definedName name="_xlnm.Print_Area" localSheetId="51">'Костянский пер. 12'!$A$1:$H$198</definedName>
    <definedName name="_xlnm.Print_Area" localSheetId="52">'Костянский пер. 14'!$A$1:$H$198</definedName>
    <definedName name="_xlnm.Print_Area" localSheetId="46">'Костянский пер. 910'!$A$1:$H$198</definedName>
    <definedName name="_xlnm.Print_Area" localSheetId="53">'Краснопрудная ул. 1'!$A$1:$H$198</definedName>
    <definedName name="_xlnm.Print_Area" localSheetId="56">'Краснопрудная ул. 11'!$A$1:$H$198</definedName>
    <definedName name="_xlnm.Print_Area" localSheetId="57">'Краснопрудная ул. 13'!$A$1:$H$198</definedName>
    <definedName name="_xlnm.Print_Area" localSheetId="58">'Краснопрудная ул. 2224'!$A$1:$H$198</definedName>
    <definedName name="_xlnm.Print_Area" localSheetId="59">'Краснопрудная ул. 22а'!$A$1:$H$198</definedName>
    <definedName name="_xlnm.Print_Area" localSheetId="54">'Краснопрудная ул. 3 кор.5'!$A$1:$H$198</definedName>
    <definedName name="_xlnm.Print_Area" localSheetId="60">'Краснопрудная ул. 3034'!$A$1:$H$198</definedName>
    <definedName name="_xlnm.Print_Area" localSheetId="61">'Краснопрудная ул. 36 стр.1'!$A$1:$H$198</definedName>
    <definedName name="_xlnm.Print_Area" localSheetId="62">'Краснопрудная ул. 36 стр.2'!$A$1:$H$198</definedName>
    <definedName name="_xlnm.Print_Area" localSheetId="55">'Краснопрудная ул. 79'!$A$1:$H$198</definedName>
    <definedName name="_xlnm.Print_Area" localSheetId="63">'Краснопрудный Б. туп.621'!$A$1:$H$198</definedName>
    <definedName name="_xlnm.Print_Area" localSheetId="65">'Краснопрудный М. туп. 1 стр.1'!$A$1:$H$198</definedName>
    <definedName name="_xlnm.Print_Area" localSheetId="66">'Краснопрудный М. туп. 2'!$A$1:$H$198</definedName>
    <definedName name="_xlnm.Print_Area" localSheetId="64">'Краснопрудный туп. 812'!$A$1:$H$198</definedName>
    <definedName name="_xlnm.Print_Area" localSheetId="70">'Красносельская В. ул. 10 стр.2'!$A$1:$H$198</definedName>
    <definedName name="_xlnm.Print_Area" localSheetId="67">'Красносельская В. ул. 8 кор.2'!$A$1:$H$198</definedName>
    <definedName name="_xlnm.Print_Area" localSheetId="68">'Красносельская В. ул.8 кор 3'!$A$1:$H$198</definedName>
    <definedName name="_xlnm.Print_Area" localSheetId="72">'Красносельская Верхн. ул. 10'!$A$1:$H$198</definedName>
    <definedName name="_xlnm.Print_Area" localSheetId="73">'Красносельская Верхн. ул. 22'!$A$1:$H$198</definedName>
    <definedName name="_xlnm.Print_Area" localSheetId="74">'Красносельская Верхн. ул. 24'!$A$1:$H$198</definedName>
    <definedName name="_xlnm.Print_Area" localSheetId="75">'Красносельская Верхн. ул. 34'!$A$1:$H$198</definedName>
    <definedName name="_xlnm.Print_Area" localSheetId="69">'Красносельская Верхн. ул. 9'!$A$1:$H$198</definedName>
    <definedName name="_xlnm.Print_Area" localSheetId="76">'Красносельская М. ул. 103'!$A$1:$H$198</definedName>
    <definedName name="_xlnm.Print_Area" localSheetId="77">'Красносельская М. ул. 12'!$A$1:$H$198</definedName>
    <definedName name="_xlnm.Print_Area" localSheetId="78">'Красносельская М. ул. 14'!$A$1:$H$198</definedName>
    <definedName name="_xlnm.Print_Area" localSheetId="79">'Красносельская Н. ул.15 стр 1'!$A$1:$H$198</definedName>
    <definedName name="_xlnm.Print_Area" localSheetId="80">'Красносельская Н. ул.1517 стр.2'!$A$1:$H$198</definedName>
    <definedName name="_xlnm.Print_Area" localSheetId="81">'Красносельская Нижн. ул. 21'!$A$1:$H$198</definedName>
    <definedName name="_xlnm.Print_Area" localSheetId="82">'Красносельская Нижн. ул. 28'!$A$1:$H$198</definedName>
    <definedName name="_xlnm.Print_Area" localSheetId="71">'Красносельская ул.10 стр. 7А'!$A$1:$H$198</definedName>
    <definedName name="_xlnm.Print_Area" localSheetId="83">'Красносельский 1-й пер 79 стр.2'!$A$1:$H$198</definedName>
    <definedName name="_xlnm.Print_Area" localSheetId="84">'Красносельский 2-й пер. 2'!$A$1:$H$198</definedName>
    <definedName name="_xlnm.Print_Area" localSheetId="85">'Красносельский 3-й пер. 6'!$A$1:$H$198</definedName>
    <definedName name="_xlnm.Print_Area" localSheetId="86">'Красносельский 3-й пер. 7'!$A$1:$H$198</definedName>
    <definedName name="_xlnm.Print_Area" localSheetId="87">'Красносельский 3-й пер. 8'!$A$1:$H$198</definedName>
    <definedName name="_xlnm.Print_Area" localSheetId="88">'Красносельский 4-й пер. 5'!$A$1:$H$198</definedName>
    <definedName name="_xlnm.Print_Area" localSheetId="89">'Красносельский 5-й пер. 2'!$A$1:$H$198</definedName>
    <definedName name="_xlnm.Print_Area" localSheetId="90">'Красносельский 5-й пер. 5'!$A$1:$H$198</definedName>
    <definedName name="_xlnm.Print_Area" localSheetId="91">'Красносельский 6-й пер. 3'!$A$1:$H$198</definedName>
    <definedName name="_xlnm.Print_Area" localSheetId="92">'Красносельский туп. 5'!$A$1:$H$198</definedName>
    <definedName name="_xlnm.Print_Area" localSheetId="93">'Леснорядная 2-я ул. 1012 стр.1'!$A$1:$H$198</definedName>
    <definedName name="_xlnm.Print_Area" localSheetId="94">'Леснорядская ул. 7'!$A$1:$H$198</definedName>
    <definedName name="_xlnm.Print_Area" localSheetId="95">'Леснорядская ул. 9'!$A$1:$H$198</definedName>
    <definedName name="_xlnm.Print_Area" localSheetId="146">'Лист1 (155)'!$A$1:$H$198</definedName>
    <definedName name="_xlnm.Print_Area" localSheetId="96">'Лубянка М. ул. 16'!$A$1:$H$198</definedName>
    <definedName name="_xlnm.Print_Area" localSheetId="97">'Луков пер. 4'!$A$1:$H$198</definedName>
    <definedName name="_xlnm.Print_Area" localSheetId="98">'Луков пер. 7'!$A$1:$H$198</definedName>
    <definedName name="_xlnm.Print_Area" localSheetId="99">'Луков пер. 8'!$A$1:$H$198</definedName>
    <definedName name="_xlnm.Print_Area" localSheetId="101">'Милютинский 202 стр.1'!$A$1:$H$198</definedName>
    <definedName name="_xlnm.Print_Area" localSheetId="100">'Милютинский пер. 194 стр.2'!$A$1:$H$198</definedName>
    <definedName name="_xlnm.Print_Area" localSheetId="103">'М-Казанский пер.10 стр.1'!$A$1:$H$198</definedName>
    <definedName name="_xlnm.Print_Area" localSheetId="104">'М-Казанский пер.1115'!$A$1:$H$198</definedName>
    <definedName name="_xlnm.Print_Area" localSheetId="102">'Московско-Казанский пер. 5-7'!$A$1:$H$198</definedName>
    <definedName name="_xlnm.Print_Area" localSheetId="105">'Мясницкая ул. 17 стр.2'!$A$1:$H$198</definedName>
    <definedName name="_xlnm.Print_Area" localSheetId="106">'Мясницкая ул. 21 стр.5'!$A$1:$H$198</definedName>
    <definedName name="_xlnm.Print_Area" localSheetId="107">'Мясницкая ул. 21 стр.8'!$A$1:$H$198</definedName>
    <definedName name="_xlnm.Print_Area" localSheetId="108">'Мясницкая ул. 35А'!$A$1:$H$198</definedName>
    <definedName name="_xlnm.Print_Area" localSheetId="110">'Новорязанская ул. 16'!$A$1:$H$198</definedName>
    <definedName name="_xlnm.Print_Area" localSheetId="109">'Новорязанская ул.27'!$A$1:$H$198</definedName>
    <definedName name="_xlnm.Print_Area" localSheetId="111">'Новый 1-й пер. 7'!$A$1:$H$198</definedName>
    <definedName name="_xlnm.Print_Area" localSheetId="112">'Новый 2-й пер. 3-5'!$A$1:$H$198</definedName>
    <definedName name="_xlnm.Print_Area" localSheetId="113">'Новый 2-й пер. 4'!$A$1:$H$198</definedName>
    <definedName name="_xlnm.Print_Area" localSheetId="114">'Ольховская ул. 15 стр.1'!$A$1:$H$198</definedName>
    <definedName name="_xlnm.Print_Area" localSheetId="115">'Ольховская ул. 17'!$A$1:$H$198</definedName>
    <definedName name="_xlnm.Print_Area" localSheetId="116">'Ольховская ул. 19'!$A$1:$H$198</definedName>
    <definedName name="_xlnm.Print_Area" localSheetId="118">'Ольховская ул. 33'!$A$1:$H$198</definedName>
    <definedName name="_xlnm.Print_Area" localSheetId="119">'Ольховская ул. 45 стр.2'!$A$1:$H$198</definedName>
    <definedName name="_xlnm.Print_Area" localSheetId="117">'Ольховская ул.2125'!$A$1:$H$198</definedName>
    <definedName name="_xlnm.Print_Area" localSheetId="120">'Орликов пер. 6'!$A$1:$H$198</definedName>
    <definedName name="_xlnm.Print_Area" localSheetId="121">'Орликов пер. 8'!$A$1:$H$198</definedName>
    <definedName name="_xlnm.Print_Area" localSheetId="122">'Пантелеевская ул. 2'!$A$1:$H$198</definedName>
    <definedName name="_xlnm.Print_Area" localSheetId="123">'Порываевой Маши ул. 38'!$A$1:$H$198</definedName>
    <definedName name="_xlnm.Print_Area" localSheetId="124">'Порываевой Маши ул. 38А'!$A$1:$H$198</definedName>
    <definedName name="_xlnm.Print_Area" localSheetId="126">'Просвирин пер. 11'!$A$1:$H$198</definedName>
    <definedName name="_xlnm.Print_Area" localSheetId="127">'Просвирин пер. 13'!$A$1:$H$198</definedName>
    <definedName name="_xlnm.Print_Area" localSheetId="128">'Просвирин пер. 15'!$A$1:$H$198</definedName>
    <definedName name="_xlnm.Print_Area" localSheetId="125">'Просвирин пер. 9'!$A$1:$H$198</definedName>
    <definedName name="_xlnm.Print_Area" localSheetId="129">'Протопоповский пер. 38'!$A$1:$H$198</definedName>
    <definedName name="_xlnm.Print_Area" localSheetId="130">'Протопоповский пер. 40'!$A$1:$H$198</definedName>
    <definedName name="_xlnm.Print_Area" localSheetId="138">'Русаковская ул. 11'!$A$1:$H$198</definedName>
    <definedName name="_xlnm.Print_Area" localSheetId="139">'Русаковская ул. 12 кор.1'!$A$1:$H$198</definedName>
    <definedName name="_xlnm.Print_Area" localSheetId="140">'Русаковская ул. 12 кор.2'!$A$1:$H$198</definedName>
    <definedName name="_xlnm.Print_Area" localSheetId="141">'Русаковская ул. 12 кор.3'!$A$1:$H$198</definedName>
    <definedName name="_xlnm.Print_Area" localSheetId="131">'Русаковская ул. 3 стр.1'!$A$1:$H$198</definedName>
    <definedName name="_xlnm.Print_Area" localSheetId="132">'Русаковская ул. 4 стр.1'!$A$1:$H$198</definedName>
    <definedName name="_xlnm.Print_Area" localSheetId="133">'Русаковская ул. 7 стр.1'!$A$1:$H$198</definedName>
    <definedName name="_xlnm.Print_Area" localSheetId="134">'Русаковская ул. 7 стр.2'!$A$1:$H$198</definedName>
    <definedName name="_xlnm.Print_Area" localSheetId="135">'Русаковская ул. 7 стр.3'!$A$1:$H$198</definedName>
    <definedName name="_xlnm.Print_Area" localSheetId="136">'Русаковская ул. 8'!$A$1:$H$198</definedName>
    <definedName name="_xlnm.Print_Area" localSheetId="137">'Русаковская ул. 9 стр.1'!$A$1:$H$198</definedName>
    <definedName name="_xlnm.Print_Area" localSheetId="142">'Рыбников пер.133'!$A$1:$H$198</definedName>
    <definedName name="_xlnm.Print_Area" localSheetId="147">'Селиверстов пер. 1А'!$A$1:$H$198</definedName>
    <definedName name="_xlnm.Print_Area" localSheetId="148">'Селиверстов пер. 3'!$A$1:$H$198</definedName>
    <definedName name="_xlnm.Print_Area" localSheetId="149">'Скорняжный пер. 1'!$A$1:$H$198</definedName>
    <definedName name="_xlnm.Print_Area" localSheetId="150">'Скорняжный пер. 5 кор.1'!$A$1:$H$198</definedName>
    <definedName name="_xlnm.Print_Area" localSheetId="151">'Скорняжный пер. 7 кор.1'!$A$1:$H$198</definedName>
    <definedName name="_xlnm.Print_Area" localSheetId="153">'Спасская Б. ул. 27'!$A$1:$H$198</definedName>
    <definedName name="_xlnm.Print_Area" localSheetId="154">'Спасская Б. ул. 31'!$A$1:$H$198</definedName>
    <definedName name="_xlnm.Print_Area" localSheetId="152">'Спасская Б. ул. 8'!$A$1:$H$198</definedName>
    <definedName name="_xlnm.Print_Area" localSheetId="155">'Спасский туп. 4'!$A$1:$H$198</definedName>
    <definedName name="_xlnm.Print_Area" localSheetId="156">'Сретенский бульв. 5'!$A$1:$H$198</definedName>
    <definedName name="_xlnm.Print_Area" localSheetId="143">'С-Спасская 12 кор.А'!$A$1:$H$198</definedName>
    <definedName name="_xlnm.Print_Area" localSheetId="144">'С-Спасская 1223 стр.2'!$A$1:$H$198</definedName>
    <definedName name="_xlnm.Print_Area" localSheetId="145">'С-Спасская 172'!$A$1:$H$198</definedName>
    <definedName name="_xlnm.Print_Area" localSheetId="159">'Сухаревская Б. пл.1618 стр.2'!$A$1:$H$198</definedName>
    <definedName name="_xlnm.Print_Area" localSheetId="160">'Сухаревская Б. пл.1618 стр.4'!$A$1:$H$198</definedName>
    <definedName name="_xlnm.Print_Area" localSheetId="158">'Сухаревская Б.пл.1618 стр.1'!$A$1:$H$198</definedName>
    <definedName name="_xlnm.Print_Area" localSheetId="157">'Сухаревская пл.147'!$A$1:$H$198</definedName>
    <definedName name="_xlnm.Print_Area" localSheetId="161">'Уланский пер. 11А'!$A$1:$H$198</definedName>
    <definedName name="_xlnm.Print_Area" localSheetId="162">'Уланский пер. 14 кор.А'!$A$1:$H$198</definedName>
    <definedName name="_xlnm.Print_Area" localSheetId="163">'Уланский пер. 14 кор.Б'!$A$1:$H$198</definedName>
    <definedName name="_xlnm.Print_Area" localSheetId="164">'Уланский пер. 21 стр.1'!$A$1:$H$198</definedName>
    <definedName name="_xlnm.Print_Area" localSheetId="165">'Уланский пер. 21 стр.2'!$A$1:$H$198</definedName>
  </definedNames>
  <calcPr calcId="145621"/>
</workbook>
</file>

<file path=xl/calcChain.xml><?xml version="1.0" encoding="utf-8"?>
<calcChain xmlns="http://schemas.openxmlformats.org/spreadsheetml/2006/main">
  <c r="I202" i="17" l="1"/>
  <c r="I196" i="17"/>
  <c r="J182" i="17"/>
  <c r="H181" i="17"/>
  <c r="J181" i="17" s="1"/>
  <c r="J180" i="17"/>
  <c r="I179" i="17"/>
  <c r="J178" i="17"/>
  <c r="G178" i="17" s="1"/>
  <c r="F178" i="17"/>
  <c r="C178" i="17"/>
  <c r="J177" i="17"/>
  <c r="J176" i="17" s="1"/>
  <c r="I176" i="17"/>
  <c r="H176" i="17"/>
  <c r="J175" i="17"/>
  <c r="J174" i="17"/>
  <c r="J172" i="17"/>
  <c r="G172" i="17" s="1"/>
  <c r="F172" i="17"/>
  <c r="C172" i="17"/>
  <c r="J171" i="17"/>
  <c r="G171" i="17" s="1"/>
  <c r="I170" i="17"/>
  <c r="H170" i="17"/>
  <c r="J168" i="17"/>
  <c r="J167" i="17"/>
  <c r="G167" i="17" s="1"/>
  <c r="F167" i="17"/>
  <c r="C167" i="17"/>
  <c r="I166" i="17"/>
  <c r="H166" i="17"/>
  <c r="J164" i="17"/>
  <c r="J163" i="17"/>
  <c r="J162" i="17"/>
  <c r="J161" i="17" s="1"/>
  <c r="I161" i="17"/>
  <c r="H161" i="17"/>
  <c r="J159" i="17"/>
  <c r="J157" i="17"/>
  <c r="I156" i="17"/>
  <c r="C153" i="17"/>
  <c r="I152" i="17"/>
  <c r="C149" i="17"/>
  <c r="C148" i="17"/>
  <c r="H147" i="17"/>
  <c r="F147" i="17" s="1"/>
  <c r="C146" i="17"/>
  <c r="C145" i="17"/>
  <c r="C144" i="17"/>
  <c r="F143" i="17"/>
  <c r="C143" i="17" s="1"/>
  <c r="J142" i="17"/>
  <c r="J140" i="17" s="1"/>
  <c r="I140" i="17"/>
  <c r="J139" i="17"/>
  <c r="I139" i="17"/>
  <c r="H139" i="17" s="1"/>
  <c r="J137" i="17"/>
  <c r="J136" i="17"/>
  <c r="J135" i="17"/>
  <c r="J134" i="17"/>
  <c r="J133" i="17"/>
  <c r="J132" i="17"/>
  <c r="J131" i="17"/>
  <c r="J130" i="17"/>
  <c r="H129" i="17"/>
  <c r="J129" i="17" s="1"/>
  <c r="G129" i="17"/>
  <c r="H128" i="17"/>
  <c r="J128" i="17" s="1"/>
  <c r="J127" i="17"/>
  <c r="H126" i="17"/>
  <c r="J126" i="17" s="1"/>
  <c r="H125" i="17"/>
  <c r="J125" i="17" s="1"/>
  <c r="J124" i="17"/>
  <c r="J123" i="17"/>
  <c r="J122" i="17"/>
  <c r="G122" i="17"/>
  <c r="J121" i="17"/>
  <c r="G121" i="17"/>
  <c r="C121" i="17"/>
  <c r="F121" i="17" s="1"/>
  <c r="J120" i="17"/>
  <c r="C120" i="17"/>
  <c r="J119" i="17"/>
  <c r="J118" i="17"/>
  <c r="J117" i="17"/>
  <c r="J116" i="17"/>
  <c r="H116" i="17"/>
  <c r="G116" i="17"/>
  <c r="J115" i="17"/>
  <c r="J114" i="17"/>
  <c r="J113" i="17"/>
  <c r="J112" i="17"/>
  <c r="H111" i="17"/>
  <c r="G111" i="17" s="1"/>
  <c r="H110" i="17"/>
  <c r="H138" i="17" s="1"/>
  <c r="J138" i="17" s="1"/>
  <c r="I108" i="17"/>
  <c r="J107" i="17"/>
  <c r="H106" i="17"/>
  <c r="J106" i="17" s="1"/>
  <c r="J105" i="17"/>
  <c r="J102" i="17"/>
  <c r="J101" i="17"/>
  <c r="J100" i="17"/>
  <c r="I99" i="17"/>
  <c r="H99" i="17"/>
  <c r="J98" i="17"/>
  <c r="J95" i="17"/>
  <c r="J94" i="17"/>
  <c r="J93" i="17"/>
  <c r="J92" i="17"/>
  <c r="J91" i="17"/>
  <c r="H90" i="17"/>
  <c r="J90" i="17" s="1"/>
  <c r="J89" i="17"/>
  <c r="J88" i="17"/>
  <c r="J87" i="17"/>
  <c r="I86" i="17"/>
  <c r="H84" i="17"/>
  <c r="J84" i="17" s="1"/>
  <c r="J83" i="17"/>
  <c r="J82" i="17"/>
  <c r="H81" i="17"/>
  <c r="J81" i="17" s="1"/>
  <c r="J80" i="17"/>
  <c r="J79" i="17"/>
  <c r="I78" i="17"/>
  <c r="J77" i="17"/>
  <c r="H76" i="17"/>
  <c r="J76" i="17" s="1"/>
  <c r="J75" i="17"/>
  <c r="J74" i="17"/>
  <c r="I73" i="17"/>
  <c r="I69" i="17" s="1"/>
  <c r="J72" i="17"/>
  <c r="J71" i="17"/>
  <c r="J70" i="17"/>
  <c r="H69" i="17"/>
  <c r="J67" i="17"/>
  <c r="J66" i="17"/>
  <c r="J65" i="17"/>
  <c r="J64" i="17"/>
  <c r="I64" i="17"/>
  <c r="H64" i="17"/>
  <c r="J62" i="17"/>
  <c r="J61" i="17"/>
  <c r="J60" i="17"/>
  <c r="J58" i="17"/>
  <c r="J57" i="17"/>
  <c r="J56" i="17"/>
  <c r="J55" i="17"/>
  <c r="I54" i="17"/>
  <c r="J53" i="17"/>
  <c r="J52" i="17"/>
  <c r="J51" i="17"/>
  <c r="H49" i="17"/>
  <c r="I48" i="17"/>
  <c r="R47" i="17"/>
  <c r="R46" i="17"/>
  <c r="J45" i="17"/>
  <c r="J43" i="17" s="1"/>
  <c r="N44" i="17"/>
  <c r="H44" i="17"/>
  <c r="H43" i="17" s="1"/>
  <c r="I43" i="17"/>
  <c r="H41" i="17"/>
  <c r="I41" i="17" s="1"/>
  <c r="H40" i="17"/>
  <c r="C40" i="17"/>
  <c r="L39" i="17"/>
  <c r="F39" i="17"/>
  <c r="J39" i="17" s="1"/>
  <c r="C38" i="17"/>
  <c r="H38" i="17" s="1"/>
  <c r="H36" i="17" s="1"/>
  <c r="J36" i="17"/>
  <c r="I36" i="17"/>
  <c r="H35" i="17"/>
  <c r="J35" i="17" s="1"/>
  <c r="H34" i="17"/>
  <c r="I34" i="17" s="1"/>
  <c r="I33" i="17"/>
  <c r="H33" i="17"/>
  <c r="J33" i="17" s="1"/>
  <c r="H32" i="17"/>
  <c r="F31" i="17"/>
  <c r="J30" i="17"/>
  <c r="H30" i="17"/>
  <c r="I30" i="17" s="1"/>
  <c r="J29" i="17"/>
  <c r="H29" i="17"/>
  <c r="I29" i="17" s="1"/>
  <c r="J28" i="17"/>
  <c r="I28" i="17"/>
  <c r="H28" i="17"/>
  <c r="J27" i="17"/>
  <c r="H27" i="17"/>
  <c r="I27" i="17" s="1"/>
  <c r="J26" i="17"/>
  <c r="H26" i="17"/>
  <c r="I26" i="17" s="1"/>
  <c r="J25" i="17"/>
  <c r="H25" i="17"/>
  <c r="I25" i="17" s="1"/>
  <c r="J24" i="17"/>
  <c r="H24" i="17"/>
  <c r="I24" i="17" s="1"/>
  <c r="J23" i="17"/>
  <c r="H23" i="17"/>
  <c r="I23" i="17" s="1"/>
  <c r="J22" i="17"/>
  <c r="H22" i="17"/>
  <c r="I22" i="17" s="1"/>
  <c r="J20" i="17"/>
  <c r="H20" i="17"/>
  <c r="I20" i="17" s="1"/>
  <c r="F18" i="17"/>
  <c r="H18" i="17" s="1"/>
  <c r="I18" i="17" s="1"/>
  <c r="F16" i="17"/>
  <c r="H15" i="17"/>
  <c r="H14" i="17"/>
  <c r="F13" i="17"/>
  <c r="J12" i="17"/>
  <c r="H12" i="17"/>
  <c r="I12" i="17" s="1"/>
  <c r="J10" i="17"/>
  <c r="I202" i="18"/>
  <c r="I196" i="18"/>
  <c r="J182" i="18"/>
  <c r="H181" i="18"/>
  <c r="J181" i="18" s="1"/>
  <c r="J180" i="18"/>
  <c r="I179" i="18"/>
  <c r="J178" i="18"/>
  <c r="G178" i="18" s="1"/>
  <c r="F178" i="18"/>
  <c r="C178" i="18"/>
  <c r="J177" i="18"/>
  <c r="I176" i="18"/>
  <c r="H176" i="18"/>
  <c r="J175" i="18"/>
  <c r="J174" i="18"/>
  <c r="J172" i="18"/>
  <c r="G172" i="18" s="1"/>
  <c r="F172" i="18"/>
  <c r="C172" i="18"/>
  <c r="J171" i="18"/>
  <c r="G171" i="18" s="1"/>
  <c r="I170" i="18"/>
  <c r="H170" i="18"/>
  <c r="J168" i="18"/>
  <c r="J167" i="18"/>
  <c r="G167" i="18" s="1"/>
  <c r="F167" i="18"/>
  <c r="C167" i="18"/>
  <c r="J166" i="18"/>
  <c r="I166" i="18"/>
  <c r="H166" i="18"/>
  <c r="J164" i="18"/>
  <c r="J163" i="18"/>
  <c r="J162" i="18"/>
  <c r="J161" i="18"/>
  <c r="I161" i="18"/>
  <c r="H161" i="18"/>
  <c r="J159" i="18"/>
  <c r="J157" i="18"/>
  <c r="I156" i="18"/>
  <c r="H153" i="18"/>
  <c r="J152" i="18"/>
  <c r="I152" i="18"/>
  <c r="J142" i="18"/>
  <c r="J140" i="18"/>
  <c r="I140" i="18"/>
  <c r="J139" i="18"/>
  <c r="I139" i="18"/>
  <c r="H139" i="18"/>
  <c r="J137" i="18"/>
  <c r="J136" i="18"/>
  <c r="J135" i="18"/>
  <c r="J134" i="18"/>
  <c r="J133" i="18"/>
  <c r="J132" i="18"/>
  <c r="J131" i="18"/>
  <c r="J130" i="18"/>
  <c r="H129" i="18"/>
  <c r="H128" i="18"/>
  <c r="J128" i="18" s="1"/>
  <c r="G128" i="18"/>
  <c r="J127" i="18"/>
  <c r="H126" i="18"/>
  <c r="J126" i="18" s="1"/>
  <c r="H125" i="18"/>
  <c r="J124" i="18"/>
  <c r="J123" i="18"/>
  <c r="J122" i="18"/>
  <c r="G122" i="18"/>
  <c r="J121" i="18"/>
  <c r="G121" i="18"/>
  <c r="C121" i="18"/>
  <c r="F121" i="18" s="1"/>
  <c r="J120" i="18"/>
  <c r="C120" i="18"/>
  <c r="J119" i="18"/>
  <c r="J118" i="18"/>
  <c r="J117" i="18"/>
  <c r="H116" i="18"/>
  <c r="J115" i="18"/>
  <c r="J114" i="18"/>
  <c r="J113" i="18"/>
  <c r="J112" i="18"/>
  <c r="H111" i="18"/>
  <c r="J111" i="18" s="1"/>
  <c r="I110" i="18"/>
  <c r="H110" i="18"/>
  <c r="G110" i="18"/>
  <c r="I109" i="18"/>
  <c r="H109" i="18" s="1"/>
  <c r="J109" i="18" s="1"/>
  <c r="I108" i="18"/>
  <c r="H106" i="18" s="1"/>
  <c r="J106" i="18" s="1"/>
  <c r="J107" i="18"/>
  <c r="J105" i="18"/>
  <c r="J102" i="18"/>
  <c r="J101" i="18"/>
  <c r="J100" i="18"/>
  <c r="I99" i="18"/>
  <c r="H99" i="18"/>
  <c r="J98" i="18"/>
  <c r="H97" i="18"/>
  <c r="J97" i="18" s="1"/>
  <c r="H96" i="18"/>
  <c r="J96" i="18" s="1"/>
  <c r="J95" i="18"/>
  <c r="J94" i="18"/>
  <c r="J93" i="18"/>
  <c r="J92" i="18"/>
  <c r="J91" i="18"/>
  <c r="H90" i="18"/>
  <c r="J90" i="18" s="1"/>
  <c r="J89" i="18"/>
  <c r="J88" i="18"/>
  <c r="J87" i="18"/>
  <c r="I86" i="18"/>
  <c r="H84" i="18"/>
  <c r="J84" i="18" s="1"/>
  <c r="J83" i="18"/>
  <c r="J82" i="18"/>
  <c r="H81" i="18"/>
  <c r="J81" i="18" s="1"/>
  <c r="J80" i="18"/>
  <c r="J79" i="18"/>
  <c r="I78" i="18"/>
  <c r="H78" i="18"/>
  <c r="J77" i="18"/>
  <c r="J76" i="18"/>
  <c r="H76" i="18"/>
  <c r="H69" i="18" s="1"/>
  <c r="J75" i="18"/>
  <c r="J73" i="18" s="1"/>
  <c r="J74" i="18"/>
  <c r="I73" i="18"/>
  <c r="J72" i="18"/>
  <c r="J71" i="18"/>
  <c r="J70" i="18"/>
  <c r="I69" i="18"/>
  <c r="J67" i="18"/>
  <c r="J66" i="18"/>
  <c r="J65" i="18"/>
  <c r="I64" i="18"/>
  <c r="H64" i="18"/>
  <c r="J62" i="18"/>
  <c r="J61" i="18"/>
  <c r="J60" i="18"/>
  <c r="H59" i="18"/>
  <c r="J58" i="18"/>
  <c r="J57" i="18"/>
  <c r="J56" i="18"/>
  <c r="J55" i="18"/>
  <c r="I54" i="18"/>
  <c r="J53" i="18"/>
  <c r="J52" i="18"/>
  <c r="J51" i="18"/>
  <c r="H50" i="18"/>
  <c r="H49" i="18"/>
  <c r="I48" i="18"/>
  <c r="R47" i="18"/>
  <c r="R46" i="18"/>
  <c r="R48" i="18" s="1"/>
  <c r="J45" i="18"/>
  <c r="N44" i="18"/>
  <c r="H44" i="18"/>
  <c r="J43" i="18"/>
  <c r="I43" i="18"/>
  <c r="H43" i="18"/>
  <c r="I41" i="18"/>
  <c r="H41" i="18"/>
  <c r="J41" i="18" s="1"/>
  <c r="H40" i="18"/>
  <c r="L39" i="18"/>
  <c r="F39" i="18"/>
  <c r="H39" i="18" s="1"/>
  <c r="I39" i="18" s="1"/>
  <c r="C38" i="18"/>
  <c r="H38" i="18" s="1"/>
  <c r="H36" i="18" s="1"/>
  <c r="J36" i="18"/>
  <c r="I36" i="18"/>
  <c r="I35" i="18"/>
  <c r="H35" i="18"/>
  <c r="J35" i="18" s="1"/>
  <c r="J34" i="18"/>
  <c r="H34" i="18"/>
  <c r="I34" i="18" s="1"/>
  <c r="H33" i="18"/>
  <c r="I33" i="18" s="1"/>
  <c r="H31" i="18"/>
  <c r="J30" i="18"/>
  <c r="H30" i="18"/>
  <c r="I30" i="18" s="1"/>
  <c r="J29" i="18"/>
  <c r="I29" i="18"/>
  <c r="H29" i="18"/>
  <c r="J28" i="18"/>
  <c r="H28" i="18"/>
  <c r="I28" i="18" s="1"/>
  <c r="J27" i="18"/>
  <c r="H27" i="18"/>
  <c r="I27" i="18" s="1"/>
  <c r="J26" i="18"/>
  <c r="H26" i="18"/>
  <c r="I26" i="18" s="1"/>
  <c r="J25" i="18"/>
  <c r="I25" i="18"/>
  <c r="H25" i="18"/>
  <c r="J24" i="18"/>
  <c r="H24" i="18"/>
  <c r="I24" i="18" s="1"/>
  <c r="J23" i="18"/>
  <c r="H23" i="18"/>
  <c r="I23" i="18" s="1"/>
  <c r="J22" i="18"/>
  <c r="H22" i="18"/>
  <c r="J20" i="18"/>
  <c r="H20" i="18"/>
  <c r="I20" i="18" s="1"/>
  <c r="F19" i="18"/>
  <c r="F18" i="18"/>
  <c r="H16" i="18"/>
  <c r="H15" i="18"/>
  <c r="H14" i="18"/>
  <c r="J13" i="18"/>
  <c r="H13" i="18"/>
  <c r="I13" i="18" s="1"/>
  <c r="J12" i="18"/>
  <c r="H12" i="18"/>
  <c r="J10" i="18"/>
  <c r="L8" i="18"/>
  <c r="J33" i="18" l="1"/>
  <c r="J32" i="18" s="1"/>
  <c r="J39" i="18"/>
  <c r="J176" i="18"/>
  <c r="H179" i="18"/>
  <c r="J179" i="18"/>
  <c r="J18" i="17"/>
  <c r="H39" i="17"/>
  <c r="I39" i="17" s="1"/>
  <c r="R48" i="17"/>
  <c r="J73" i="17"/>
  <c r="G125" i="17"/>
  <c r="H179" i="17"/>
  <c r="J179" i="17"/>
  <c r="H32" i="18"/>
  <c r="J78" i="18"/>
  <c r="J86" i="18"/>
  <c r="I104" i="18"/>
  <c r="H104" i="18" s="1"/>
  <c r="G111" i="18"/>
  <c r="G126" i="18"/>
  <c r="J34" i="17"/>
  <c r="J32" i="17" s="1"/>
  <c r="I35" i="17"/>
  <c r="J166" i="17"/>
  <c r="H18" i="18"/>
  <c r="J18" i="18"/>
  <c r="J21" i="18"/>
  <c r="J64" i="18"/>
  <c r="J69" i="18"/>
  <c r="J116" i="18"/>
  <c r="G116" i="18"/>
  <c r="J31" i="17"/>
  <c r="J21" i="17" s="1"/>
  <c r="H31" i="17"/>
  <c r="I31" i="17" s="1"/>
  <c r="J69" i="17"/>
  <c r="J78" i="17"/>
  <c r="I32" i="18"/>
  <c r="H48" i="18"/>
  <c r="J50" i="18"/>
  <c r="J48" i="18" s="1"/>
  <c r="H86" i="18"/>
  <c r="I32" i="17"/>
  <c r="G147" i="17"/>
  <c r="C147" i="17"/>
  <c r="H19" i="18"/>
  <c r="I19" i="18" s="1"/>
  <c r="J19" i="18"/>
  <c r="J59" i="18"/>
  <c r="J54" i="18" s="1"/>
  <c r="H54" i="18"/>
  <c r="J125" i="18"/>
  <c r="G125" i="18"/>
  <c r="G129" i="18"/>
  <c r="J129" i="18"/>
  <c r="I12" i="18"/>
  <c r="I22" i="18"/>
  <c r="H21" i="18"/>
  <c r="I21" i="18" s="1"/>
  <c r="H138" i="18"/>
  <c r="J138" i="18" s="1"/>
  <c r="J170" i="18"/>
  <c r="F19" i="17"/>
  <c r="H13" i="17"/>
  <c r="J13" i="17"/>
  <c r="J16" i="17"/>
  <c r="H16" i="17"/>
  <c r="I16" i="17" s="1"/>
  <c r="H21" i="17"/>
  <c r="I21" i="17" s="1"/>
  <c r="J41" i="17"/>
  <c r="H50" i="17"/>
  <c r="J50" i="17" s="1"/>
  <c r="J48" i="17" s="1"/>
  <c r="H59" i="17"/>
  <c r="H78" i="17"/>
  <c r="H96" i="17"/>
  <c r="I109" i="17"/>
  <c r="H109" i="17" s="1"/>
  <c r="J109" i="17" s="1"/>
  <c r="I110" i="17"/>
  <c r="J111" i="17"/>
  <c r="J110" i="17" s="1"/>
  <c r="G126" i="17"/>
  <c r="G128" i="17"/>
  <c r="G143" i="17"/>
  <c r="J170" i="17"/>
  <c r="H97" i="17"/>
  <c r="J97" i="17" s="1"/>
  <c r="G110" i="17"/>
  <c r="J110" i="18" l="1"/>
  <c r="H48" i="17"/>
  <c r="I47" i="18"/>
  <c r="H54" i="17"/>
  <c r="J59" i="17"/>
  <c r="J54" i="17" s="1"/>
  <c r="J19" i="17"/>
  <c r="J17" i="17" s="1"/>
  <c r="H19" i="17"/>
  <c r="I104" i="17"/>
  <c r="H17" i="18"/>
  <c r="I18" i="18"/>
  <c r="J96" i="17"/>
  <c r="J86" i="17" s="1"/>
  <c r="H86" i="17"/>
  <c r="J11" i="17"/>
  <c r="H47" i="18"/>
  <c r="I13" i="17"/>
  <c r="J17" i="18"/>
  <c r="J11" i="18" s="1"/>
  <c r="I17" i="18" l="1"/>
  <c r="I11" i="18" s="1"/>
  <c r="I195" i="18" s="1"/>
  <c r="I197" i="18" s="1"/>
  <c r="I198" i="18" s="1"/>
  <c r="H11" i="18"/>
  <c r="I19" i="17"/>
  <c r="H17" i="17"/>
  <c r="H108" i="18"/>
  <c r="H104" i="17"/>
  <c r="I47" i="17"/>
  <c r="I17" i="17" l="1"/>
  <c r="I11" i="17" s="1"/>
  <c r="I195" i="17" s="1"/>
  <c r="I197" i="17" s="1"/>
  <c r="I198" i="17" s="1"/>
  <c r="H11" i="17"/>
  <c r="J108" i="18"/>
  <c r="J104" i="18" s="1"/>
  <c r="H103" i="18"/>
  <c r="H47" i="17"/>
  <c r="J103" i="18" l="1"/>
  <c r="J99" i="18" s="1"/>
  <c r="J47" i="18" s="1"/>
  <c r="H46" i="18"/>
  <c r="H108" i="17"/>
  <c r="BV11" i="17"/>
  <c r="J46" i="18" l="1"/>
  <c r="H194" i="18"/>
  <c r="H195" i="18"/>
  <c r="H199" i="18"/>
  <c r="J108" i="17"/>
  <c r="J104" i="17" s="1"/>
  <c r="H103" i="17"/>
  <c r="J103" i="17" l="1"/>
  <c r="J99" i="17" s="1"/>
  <c r="J47" i="17" s="1"/>
  <c r="H46" i="17"/>
  <c r="H201" i="18"/>
  <c r="H202" i="18"/>
  <c r="H198" i="18"/>
  <c r="J46" i="17" l="1"/>
  <c r="H199" i="17"/>
  <c r="H195" i="17"/>
  <c r="H202" i="17" l="1"/>
  <c r="H198" i="17"/>
  <c r="H201" i="17"/>
  <c r="G49" i="2" l="1"/>
  <c r="H11" i="130" l="1"/>
  <c r="H9" i="111"/>
  <c r="H9" i="123" l="1"/>
  <c r="H9" i="141"/>
  <c r="H9" i="145"/>
  <c r="H13" i="146"/>
  <c r="C39" i="146"/>
  <c r="C37" i="146"/>
  <c r="C39" i="156" l="1"/>
  <c r="H9" i="157" l="1"/>
  <c r="C37" i="160"/>
  <c r="H181" i="2" l="1"/>
  <c r="H181" i="3"/>
  <c r="H181" i="4"/>
  <c r="H181" i="5"/>
  <c r="H181" i="6"/>
  <c r="H181" i="7"/>
  <c r="H181" i="8"/>
  <c r="H181" i="10"/>
  <c r="H181" i="9"/>
  <c r="H181" i="11"/>
  <c r="H181" i="12"/>
  <c r="H181" i="13"/>
  <c r="H181" i="14"/>
  <c r="H181" i="16"/>
  <c r="H181" i="19"/>
  <c r="H181" i="20"/>
  <c r="H181" i="23"/>
  <c r="H181" i="24"/>
  <c r="H181" i="25"/>
  <c r="H181" i="26"/>
  <c r="H181" i="27"/>
  <c r="H181" i="28"/>
  <c r="H181" i="30"/>
  <c r="H181" i="31"/>
  <c r="H181" i="32"/>
  <c r="H181" i="33"/>
  <c r="H181" i="34"/>
  <c r="H181" i="35"/>
  <c r="H181" i="36"/>
  <c r="H181" i="37"/>
  <c r="H181" i="38"/>
  <c r="H181" i="39"/>
  <c r="H181" i="40"/>
  <c r="H181" i="41"/>
  <c r="H181" i="42"/>
  <c r="H181" i="43"/>
  <c r="H181" i="44"/>
  <c r="H181" i="45"/>
  <c r="H181" i="46"/>
  <c r="H181" i="47"/>
  <c r="H181" i="48"/>
  <c r="H181" i="49"/>
  <c r="H181" i="50"/>
  <c r="H181" i="51"/>
  <c r="H181" i="52"/>
  <c r="H181" i="53"/>
  <c r="H181" i="54"/>
  <c r="H181" i="55"/>
  <c r="H181" i="56"/>
  <c r="H181" i="57"/>
  <c r="H181" i="58"/>
  <c r="H181" i="59"/>
  <c r="H181" i="60"/>
  <c r="H181" i="61"/>
  <c r="H181" i="62"/>
  <c r="H181" i="63"/>
  <c r="H181" i="64"/>
  <c r="H181" i="65"/>
  <c r="H181" i="68"/>
  <c r="H181" i="69"/>
  <c r="H181" i="70"/>
  <c r="H181" i="71"/>
  <c r="H181" i="72"/>
  <c r="H181" i="73"/>
  <c r="H181" i="74"/>
  <c r="H181" i="75"/>
  <c r="H181" i="76"/>
  <c r="H181" i="77"/>
  <c r="H181" i="78"/>
  <c r="H181" i="79"/>
  <c r="H181" i="80"/>
  <c r="H181" i="81"/>
  <c r="H181" i="82"/>
  <c r="H181" i="83"/>
  <c r="H181" i="84"/>
  <c r="H181" i="85"/>
  <c r="H181" i="86"/>
  <c r="H181" i="87"/>
  <c r="H181" i="88"/>
  <c r="H181" i="89"/>
  <c r="H181" i="90"/>
  <c r="H181" i="92"/>
  <c r="H181" i="93"/>
  <c r="H181" i="94"/>
  <c r="H181" i="95"/>
  <c r="H181" i="96"/>
  <c r="H181" i="97"/>
  <c r="H181" i="98"/>
  <c r="H181" i="99"/>
  <c r="H181" i="100"/>
  <c r="H181" i="101"/>
  <c r="H181" i="102"/>
  <c r="H181" i="103"/>
  <c r="H181" i="104"/>
  <c r="H181" i="105"/>
  <c r="H181" i="106"/>
  <c r="H181" i="107"/>
  <c r="H181" i="108"/>
  <c r="H181" i="109"/>
  <c r="H181" i="110"/>
  <c r="H181" i="111"/>
  <c r="H181" i="112"/>
  <c r="H181" i="113"/>
  <c r="H181" i="114"/>
  <c r="H181" i="115"/>
  <c r="H181" i="116"/>
  <c r="H181" i="117"/>
  <c r="H181" i="118"/>
  <c r="H181" i="119"/>
  <c r="H181" i="120"/>
  <c r="H181" i="121"/>
  <c r="H181" i="122"/>
  <c r="H181" i="123"/>
  <c r="H181" i="124"/>
  <c r="H181" i="125"/>
  <c r="H181" i="126"/>
  <c r="H181" i="127"/>
  <c r="H181" i="128"/>
  <c r="H181" i="129"/>
  <c r="H181" i="130"/>
  <c r="H181" i="131"/>
  <c r="H181" i="132"/>
  <c r="H181" i="133"/>
  <c r="H181" i="134"/>
  <c r="H181" i="135"/>
  <c r="H181" i="136"/>
  <c r="H181" i="137"/>
  <c r="H181" i="138"/>
  <c r="H181" i="139"/>
  <c r="H181" i="140"/>
  <c r="H181" i="141"/>
  <c r="H181" i="142"/>
  <c r="H181" i="143"/>
  <c r="H181" i="144"/>
  <c r="H181" i="145"/>
  <c r="H181" i="146"/>
  <c r="H181" i="147"/>
  <c r="H181" i="148"/>
  <c r="H181" i="149"/>
  <c r="H181" i="150"/>
  <c r="H181" i="151"/>
  <c r="H181" i="152"/>
  <c r="H181" i="153"/>
  <c r="H181" i="154"/>
  <c r="H181" i="156"/>
  <c r="H181" i="157"/>
  <c r="H181" i="158"/>
  <c r="H181" i="160"/>
  <c r="H181" i="161"/>
  <c r="H181" i="162"/>
  <c r="H181" i="163"/>
  <c r="H181" i="164"/>
  <c r="H181" i="165"/>
  <c r="H181" i="166"/>
  <c r="H181" i="167"/>
  <c r="H181" i="168"/>
  <c r="H181" i="169"/>
  <c r="H181" i="170"/>
  <c r="H181" i="171"/>
  <c r="H181" i="172"/>
  <c r="H181" i="173"/>
  <c r="H181" i="174"/>
  <c r="H181" i="159"/>
  <c r="I138" i="159"/>
  <c r="H33" i="161"/>
  <c r="H37" i="163"/>
  <c r="H9" i="9"/>
  <c r="I108" i="159" l="1"/>
  <c r="H129" i="159"/>
  <c r="G129" i="159" s="1"/>
  <c r="H128" i="159"/>
  <c r="G128" i="159" s="1"/>
  <c r="H126" i="159"/>
  <c r="G126" i="159" s="1"/>
  <c r="H125" i="159"/>
  <c r="G125" i="159" s="1"/>
  <c r="H116" i="159"/>
  <c r="G116" i="159" s="1"/>
  <c r="H111" i="159"/>
  <c r="G111" i="159" s="1"/>
  <c r="H110" i="159"/>
  <c r="G110" i="159" s="1"/>
  <c r="H9" i="3"/>
  <c r="H9" i="2"/>
  <c r="H138" i="159" l="1"/>
  <c r="H99" i="159"/>
  <c r="H97" i="159"/>
  <c r="H96" i="159"/>
  <c r="H106" i="159"/>
  <c r="H90" i="159"/>
  <c r="H84" i="159"/>
  <c r="H78" i="159"/>
  <c r="H76" i="159"/>
  <c r="H59" i="159"/>
  <c r="H81" i="159"/>
  <c r="H50" i="159"/>
  <c r="H49" i="159"/>
  <c r="H9" i="172"/>
  <c r="H9" i="171"/>
  <c r="H9" i="170"/>
  <c r="H9" i="169"/>
  <c r="H9" i="168"/>
  <c r="H9" i="167"/>
  <c r="H9" i="166"/>
  <c r="H9" i="165"/>
  <c r="H9" i="164"/>
  <c r="H9" i="163"/>
  <c r="H9" i="162"/>
  <c r="H9" i="161"/>
  <c r="H9" i="160"/>
  <c r="H9" i="153"/>
  <c r="H9" i="152"/>
  <c r="H9" i="150"/>
  <c r="H9" i="149"/>
  <c r="H9" i="148"/>
  <c r="H9" i="147"/>
  <c r="H9" i="146"/>
  <c r="H9" i="144"/>
  <c r="H9" i="143" l="1"/>
  <c r="H9" i="142"/>
  <c r="H173" i="140"/>
  <c r="H9" i="140"/>
  <c r="H9" i="139"/>
  <c r="H9" i="138"/>
  <c r="H9" i="134"/>
  <c r="H9" i="133"/>
  <c r="H9" i="130"/>
  <c r="H9" i="129"/>
  <c r="H9" i="128"/>
  <c r="H9" i="127"/>
  <c r="H9" i="125"/>
  <c r="H9" i="124"/>
  <c r="H9" i="122" l="1"/>
  <c r="H9" i="121"/>
  <c r="H9" i="113"/>
  <c r="H9" i="112"/>
  <c r="H9" i="110"/>
  <c r="H9" i="109"/>
  <c r="H9" i="108"/>
  <c r="H9" i="107"/>
  <c r="H9" i="106"/>
  <c r="H9" i="104"/>
  <c r="H9" i="102"/>
  <c r="H9" i="101"/>
  <c r="H9" i="99"/>
  <c r="H9" i="97"/>
  <c r="H9" i="96"/>
  <c r="H9" i="94"/>
  <c r="H9" i="93"/>
  <c r="H9" i="88"/>
  <c r="H9" i="83"/>
  <c r="H9" i="79"/>
  <c r="H9" i="78"/>
  <c r="H9" i="77"/>
  <c r="H9" i="76"/>
  <c r="H9" i="73"/>
  <c r="H9" i="71"/>
  <c r="H9" i="69"/>
  <c r="H9" i="65"/>
  <c r="H9" i="64"/>
  <c r="H9" i="63"/>
  <c r="H9" i="62"/>
  <c r="H9" i="58"/>
  <c r="H9" i="52" l="1"/>
  <c r="H9" i="51"/>
  <c r="H9" i="49"/>
  <c r="H9" i="46"/>
  <c r="H9" i="45"/>
  <c r="H9" i="42"/>
  <c r="H9" i="40" l="1"/>
  <c r="H9" i="36"/>
  <c r="I138" i="36"/>
  <c r="H116" i="36" l="1"/>
  <c r="G116" i="36" s="1"/>
  <c r="H129" i="36"/>
  <c r="G129" i="36" s="1"/>
  <c r="H128" i="36"/>
  <c r="G128" i="36" s="1"/>
  <c r="H126" i="36"/>
  <c r="G126" i="36" s="1"/>
  <c r="H125" i="36"/>
  <c r="G125" i="36" s="1"/>
  <c r="H111" i="36"/>
  <c r="G111" i="36" s="1"/>
  <c r="H110" i="36"/>
  <c r="G110" i="36" s="1"/>
  <c r="I108" i="36"/>
  <c r="I109" i="36"/>
  <c r="F12" i="174"/>
  <c r="F17" i="110"/>
  <c r="F18" i="4"/>
  <c r="F18" i="5"/>
  <c r="F18" i="6"/>
  <c r="F18" i="7"/>
  <c r="F18" i="8"/>
  <c r="F18" i="16"/>
  <c r="F18" i="19"/>
  <c r="F18" i="26"/>
  <c r="F18" i="27"/>
  <c r="F18" i="28"/>
  <c r="F18" i="35"/>
  <c r="F18" i="36"/>
  <c r="F18" i="39"/>
  <c r="F18" i="41"/>
  <c r="F18" i="42"/>
  <c r="F18" i="43"/>
  <c r="F18" i="44"/>
  <c r="F18" i="46"/>
  <c r="F18" i="47"/>
  <c r="F18" i="48"/>
  <c r="F18" i="49"/>
  <c r="F18" i="50"/>
  <c r="F18" i="51"/>
  <c r="F18" i="52"/>
  <c r="F18" i="58"/>
  <c r="F18" i="68"/>
  <c r="F18" i="69"/>
  <c r="F18" i="71"/>
  <c r="F18" i="72"/>
  <c r="F18" i="74"/>
  <c r="F18" i="75"/>
  <c r="F18" i="77"/>
  <c r="F18" i="79"/>
  <c r="F18" i="80"/>
  <c r="F18" i="83"/>
  <c r="F18" i="84"/>
  <c r="F18" i="85"/>
  <c r="F18" i="86"/>
  <c r="F18" i="87"/>
  <c r="F18" i="89"/>
  <c r="F18" i="92"/>
  <c r="F18" i="100"/>
  <c r="F18" i="101"/>
  <c r="F18" i="103"/>
  <c r="F18" i="104"/>
  <c r="F18" i="106"/>
  <c r="F18" i="108"/>
  <c r="F18" i="109"/>
  <c r="F18" i="110"/>
  <c r="F18" i="114"/>
  <c r="F18" i="115"/>
  <c r="F18" i="116"/>
  <c r="F18" i="117"/>
  <c r="F18" i="118"/>
  <c r="F18" i="119"/>
  <c r="F18" i="120"/>
  <c r="F18" i="122"/>
  <c r="F18" i="131"/>
  <c r="F18" i="132"/>
  <c r="F18" i="137"/>
  <c r="F18" i="138"/>
  <c r="F18" i="139"/>
  <c r="F18" i="140"/>
  <c r="F18" i="141"/>
  <c r="F18" i="151"/>
  <c r="F18" i="154"/>
  <c r="F18" i="155"/>
  <c r="F18" i="156"/>
  <c r="F18" i="162"/>
  <c r="F18" i="165"/>
  <c r="F18" i="166"/>
  <c r="F18" i="169"/>
  <c r="F18" i="172"/>
  <c r="F18" i="174"/>
  <c r="F18" i="93"/>
  <c r="F17" i="2"/>
  <c r="F17" i="3"/>
  <c r="F17" i="4"/>
  <c r="F17" i="5"/>
  <c r="F17" i="6"/>
  <c r="F17" i="7"/>
  <c r="F17" i="8"/>
  <c r="F17" i="10"/>
  <c r="F17" i="9"/>
  <c r="F17" i="11"/>
  <c r="F17" i="12"/>
  <c r="F17" i="13"/>
  <c r="F17" i="14"/>
  <c r="F17" i="16"/>
  <c r="F17" i="19"/>
  <c r="F17" i="20"/>
  <c r="F17" i="23"/>
  <c r="F17" i="24"/>
  <c r="F17" i="25"/>
  <c r="F17" i="26"/>
  <c r="F17" i="27"/>
  <c r="F17" i="28"/>
  <c r="F17" i="30"/>
  <c r="F17" i="31"/>
  <c r="F17" i="32"/>
  <c r="F17" i="33"/>
  <c r="F17" i="34"/>
  <c r="F17" i="35"/>
  <c r="F17" i="36"/>
  <c r="F17" i="37"/>
  <c r="F17" i="38"/>
  <c r="F17" i="39"/>
  <c r="F17" i="40"/>
  <c r="F17" i="41"/>
  <c r="F17" i="42"/>
  <c r="F17" i="43"/>
  <c r="F17" i="44"/>
  <c r="F17" i="45"/>
  <c r="F17" i="46"/>
  <c r="F17" i="47"/>
  <c r="F17" i="48"/>
  <c r="F17" i="49"/>
  <c r="F17" i="50"/>
  <c r="F17" i="51"/>
  <c r="F17" i="52"/>
  <c r="F17" i="53"/>
  <c r="F17" i="54"/>
  <c r="F17" i="55"/>
  <c r="F17" i="56"/>
  <c r="F17" i="57"/>
  <c r="F17" i="58"/>
  <c r="F17" i="59"/>
  <c r="F17" i="60"/>
  <c r="F17" i="61"/>
  <c r="F17" i="62"/>
  <c r="F17" i="63"/>
  <c r="F17" i="64"/>
  <c r="F17" i="65"/>
  <c r="F17" i="68"/>
  <c r="F17" i="69"/>
  <c r="F17" i="70"/>
  <c r="F17" i="71"/>
  <c r="F17" i="72"/>
  <c r="F17" i="73"/>
  <c r="F17" i="74"/>
  <c r="F17" i="75"/>
  <c r="F17" i="76"/>
  <c r="F17" i="77"/>
  <c r="F17" i="78"/>
  <c r="F17" i="79"/>
  <c r="F17" i="80"/>
  <c r="F17" i="81"/>
  <c r="F17" i="82"/>
  <c r="F17" i="83"/>
  <c r="F17" i="84"/>
  <c r="F17" i="85"/>
  <c r="F17" i="86"/>
  <c r="F17" i="87"/>
  <c r="F17" i="88"/>
  <c r="F17" i="89"/>
  <c r="F17" i="90"/>
  <c r="F17" i="92"/>
  <c r="F17" i="94"/>
  <c r="F17" i="95"/>
  <c r="F17" i="96"/>
  <c r="F17" i="97"/>
  <c r="F17" i="98"/>
  <c r="F17" i="99"/>
  <c r="F17" i="100"/>
  <c r="F17" i="101"/>
  <c r="F17" i="102"/>
  <c r="F17" i="103"/>
  <c r="F17" i="104"/>
  <c r="F17" i="106"/>
  <c r="F17" i="107"/>
  <c r="F17" i="108"/>
  <c r="F17" i="109"/>
  <c r="F17" i="111"/>
  <c r="F17" i="112"/>
  <c r="F17" i="113"/>
  <c r="F17" i="114"/>
  <c r="F17" i="115"/>
  <c r="F17" i="116"/>
  <c r="F17" i="117"/>
  <c r="F17" i="118"/>
  <c r="F17" i="119"/>
  <c r="F17" i="120"/>
  <c r="F17" i="121"/>
  <c r="F17" i="122"/>
  <c r="F17" i="123"/>
  <c r="F17" i="124"/>
  <c r="F17" i="125"/>
  <c r="F17" i="126"/>
  <c r="F17" i="127"/>
  <c r="F17" i="128"/>
  <c r="F17" i="129"/>
  <c r="F17" i="130"/>
  <c r="F17" i="131"/>
  <c r="F17" i="132"/>
  <c r="F17" i="133"/>
  <c r="F17" i="134"/>
  <c r="F17" i="135"/>
  <c r="F17" i="136"/>
  <c r="F17" i="137"/>
  <c r="F17" i="138"/>
  <c r="F17" i="139"/>
  <c r="F17" i="140"/>
  <c r="F17" i="141"/>
  <c r="F17" i="142"/>
  <c r="F17" i="143"/>
  <c r="F17" i="144"/>
  <c r="F17" i="145"/>
  <c r="F17" i="146"/>
  <c r="F17" i="147"/>
  <c r="F17" i="148"/>
  <c r="F17" i="149"/>
  <c r="F17" i="150"/>
  <c r="F17" i="151"/>
  <c r="F17" i="152"/>
  <c r="F17" i="153"/>
  <c r="F17" i="154"/>
  <c r="F17" i="155"/>
  <c r="F17" i="156"/>
  <c r="F17" i="157"/>
  <c r="F17" i="158"/>
  <c r="F17" i="159"/>
  <c r="F17" i="160"/>
  <c r="F17" i="161"/>
  <c r="F17" i="162"/>
  <c r="F17" i="163"/>
  <c r="F17" i="164"/>
  <c r="F17" i="165"/>
  <c r="F17" i="166"/>
  <c r="F17" i="167"/>
  <c r="F17" i="168"/>
  <c r="F17" i="169"/>
  <c r="F17" i="170"/>
  <c r="F17" i="171"/>
  <c r="F17" i="172"/>
  <c r="F17" i="173"/>
  <c r="F17" i="174"/>
  <c r="F17" i="93"/>
  <c r="H11" i="41"/>
  <c r="H12" i="16"/>
  <c r="H11" i="16"/>
  <c r="H138" i="36" l="1"/>
  <c r="H109" i="36" s="1"/>
  <c r="H96" i="36"/>
  <c r="H99" i="36"/>
  <c r="H97" i="36"/>
  <c r="H106" i="36"/>
  <c r="H90" i="36"/>
  <c r="H84" i="36"/>
  <c r="H76" i="36"/>
  <c r="H59" i="36"/>
  <c r="H50" i="36"/>
  <c r="H47" i="36" s="1"/>
  <c r="H81" i="36"/>
  <c r="H78" i="36"/>
  <c r="H49" i="36"/>
  <c r="H40" i="4"/>
  <c r="H40" i="5"/>
  <c r="H40" i="6"/>
  <c r="H40" i="7"/>
  <c r="H40" i="8"/>
  <c r="H40" i="16"/>
  <c r="H40" i="19"/>
  <c r="H40" i="26"/>
  <c r="H40" i="33"/>
  <c r="H40" i="34"/>
  <c r="H40" i="36"/>
  <c r="H40" i="42"/>
  <c r="H40" i="43"/>
  <c r="H40" i="44"/>
  <c r="H40" i="45"/>
  <c r="H40" i="50"/>
  <c r="H40" i="52"/>
  <c r="H40" i="56"/>
  <c r="H40" i="65"/>
  <c r="H40" i="70"/>
  <c r="H40" i="71"/>
  <c r="H40" i="72"/>
  <c r="H40" i="78"/>
  <c r="H40" i="88"/>
  <c r="H40" i="94"/>
  <c r="H40" i="95"/>
  <c r="H40" i="101"/>
  <c r="H40" i="102"/>
  <c r="H40" i="103"/>
  <c r="H40" i="104"/>
  <c r="H40" i="111"/>
  <c r="H40" i="112"/>
  <c r="H40" i="113"/>
  <c r="H40" i="120"/>
  <c r="H40" i="121"/>
  <c r="H40" i="123"/>
  <c r="H40" i="124"/>
  <c r="H40" i="128"/>
  <c r="H40" i="148"/>
  <c r="H40" i="149"/>
  <c r="H40" i="150"/>
  <c r="H40" i="151"/>
  <c r="H40" i="153"/>
  <c r="H40" i="157"/>
  <c r="H40" i="160"/>
  <c r="H40" i="164"/>
  <c r="H40" i="169"/>
  <c r="H40" i="3"/>
  <c r="H39" i="4"/>
  <c r="H39" i="5"/>
  <c r="H39" i="6"/>
  <c r="H39" i="7"/>
  <c r="H39" i="8"/>
  <c r="H39" i="16"/>
  <c r="H39" i="19"/>
  <c r="H39" i="26"/>
  <c r="H39" i="33"/>
  <c r="H39" i="34"/>
  <c r="H39" i="36"/>
  <c r="H39" i="42"/>
  <c r="H39" i="43"/>
  <c r="H39" i="44"/>
  <c r="H39" i="45"/>
  <c r="H39" i="50"/>
  <c r="H39" i="52"/>
  <c r="H39" i="56"/>
  <c r="H39" i="65"/>
  <c r="H39" i="70"/>
  <c r="H39" i="71"/>
  <c r="H39" i="72"/>
  <c r="H39" i="78"/>
  <c r="H39" i="88"/>
  <c r="H39" i="94"/>
  <c r="H39" i="95"/>
  <c r="H39" i="101"/>
  <c r="H39" i="102"/>
  <c r="H39" i="103"/>
  <c r="H39" i="104"/>
  <c r="H39" i="111"/>
  <c r="H39" i="112"/>
  <c r="H39" i="113"/>
  <c r="H39" i="120"/>
  <c r="H39" i="121"/>
  <c r="H39" i="123"/>
  <c r="H39" i="124"/>
  <c r="H39" i="128"/>
  <c r="H39" i="148"/>
  <c r="H39" i="149"/>
  <c r="H39" i="150"/>
  <c r="H39" i="151"/>
  <c r="H39" i="153"/>
  <c r="H39" i="157"/>
  <c r="H39" i="160"/>
  <c r="H39" i="164"/>
  <c r="H39" i="169"/>
  <c r="H39" i="3"/>
  <c r="H34" i="4"/>
  <c r="H34" i="5"/>
  <c r="H34" i="6"/>
  <c r="H34" i="7"/>
  <c r="H34" i="8"/>
  <c r="H34" i="16"/>
  <c r="H34" i="19"/>
  <c r="H34" i="26"/>
  <c r="H34" i="33"/>
  <c r="H34" i="34"/>
  <c r="H34" i="36"/>
  <c r="H34" i="42"/>
  <c r="H34" i="43"/>
  <c r="H34" i="44"/>
  <c r="H34" i="45"/>
  <c r="H34" i="50"/>
  <c r="H34" i="52"/>
  <c r="H34" i="56"/>
  <c r="H34" i="65"/>
  <c r="H34" i="70"/>
  <c r="H34" i="71"/>
  <c r="H34" i="72"/>
  <c r="H34" i="78"/>
  <c r="H34" i="88"/>
  <c r="H34" i="94"/>
  <c r="H34" i="95"/>
  <c r="H34" i="101"/>
  <c r="H34" i="102"/>
  <c r="H34" i="103"/>
  <c r="H34" i="104"/>
  <c r="H34" i="111"/>
  <c r="H34" i="112"/>
  <c r="H34" i="113"/>
  <c r="H34" i="120"/>
  <c r="H34" i="121"/>
  <c r="H34" i="123"/>
  <c r="H34" i="124"/>
  <c r="H34" i="128"/>
  <c r="H34" i="148"/>
  <c r="H34" i="149"/>
  <c r="H34" i="150"/>
  <c r="H34" i="151"/>
  <c r="H34" i="157"/>
  <c r="H34" i="160"/>
  <c r="H34" i="164"/>
  <c r="H34" i="169"/>
  <c r="H34" i="3"/>
  <c r="H33" i="4"/>
  <c r="H33" i="5"/>
  <c r="H33" i="6"/>
  <c r="H33" i="7"/>
  <c r="H33" i="8"/>
  <c r="H33" i="16"/>
  <c r="H33" i="19"/>
  <c r="H33" i="26"/>
  <c r="H33" i="33"/>
  <c r="H33" i="34"/>
  <c r="H33" i="36"/>
  <c r="H33" i="42"/>
  <c r="H33" i="43"/>
  <c r="H33" i="44"/>
  <c r="H33" i="45"/>
  <c r="H33" i="50"/>
  <c r="H33" i="52"/>
  <c r="H33" i="56"/>
  <c r="H33" i="65"/>
  <c r="H33" i="70"/>
  <c r="H33" i="71"/>
  <c r="H33" i="72"/>
  <c r="H33" i="78"/>
  <c r="H33" i="88"/>
  <c r="H33" i="94"/>
  <c r="H33" i="95"/>
  <c r="H33" i="101"/>
  <c r="H33" i="102"/>
  <c r="H33" i="103"/>
  <c r="H33" i="104"/>
  <c r="H33" i="111"/>
  <c r="H33" i="112"/>
  <c r="H33" i="113"/>
  <c r="H33" i="120"/>
  <c r="H33" i="121"/>
  <c r="H33" i="123"/>
  <c r="H33" i="124"/>
  <c r="H33" i="128"/>
  <c r="H33" i="148"/>
  <c r="H33" i="149"/>
  <c r="H33" i="150"/>
  <c r="H33" i="151"/>
  <c r="H33" i="153"/>
  <c r="H33" i="157"/>
  <c r="H33" i="160"/>
  <c r="H33" i="164"/>
  <c r="H33" i="169"/>
  <c r="H33" i="3"/>
  <c r="H32" i="4"/>
  <c r="H32" i="5"/>
  <c r="H32" i="6"/>
  <c r="H32" i="7"/>
  <c r="H32" i="8"/>
  <c r="H32" i="16"/>
  <c r="H31" i="16" s="1"/>
  <c r="H32" i="19"/>
  <c r="H32" i="26"/>
  <c r="H32" i="33"/>
  <c r="H32" i="34"/>
  <c r="H32" i="36"/>
  <c r="H32" i="42"/>
  <c r="H32" i="43"/>
  <c r="H31" i="43" s="1"/>
  <c r="H32" i="44"/>
  <c r="H32" i="45"/>
  <c r="H32" i="50"/>
  <c r="H32" i="52"/>
  <c r="H32" i="56"/>
  <c r="H32" i="65"/>
  <c r="H32" i="70"/>
  <c r="H32" i="71"/>
  <c r="H31" i="71" s="1"/>
  <c r="H32" i="72"/>
  <c r="H32" i="78"/>
  <c r="H32" i="88"/>
  <c r="H32" i="94"/>
  <c r="H32" i="95"/>
  <c r="H32" i="101"/>
  <c r="H32" i="102"/>
  <c r="H32" i="103"/>
  <c r="H31" i="103" s="1"/>
  <c r="H32" i="104"/>
  <c r="H32" i="111"/>
  <c r="H31" i="111" s="1"/>
  <c r="H32" i="112"/>
  <c r="H32" i="113"/>
  <c r="H32" i="120"/>
  <c r="H32" i="121"/>
  <c r="H32" i="123"/>
  <c r="H32" i="124"/>
  <c r="H32" i="128"/>
  <c r="H32" i="148"/>
  <c r="H32" i="149"/>
  <c r="H32" i="150"/>
  <c r="H32" i="151"/>
  <c r="H32" i="153"/>
  <c r="H32" i="157"/>
  <c r="H32" i="160"/>
  <c r="H32" i="164"/>
  <c r="H32" i="169"/>
  <c r="H31" i="169" s="1"/>
  <c r="H32" i="3"/>
  <c r="H31" i="45"/>
  <c r="H30" i="4"/>
  <c r="H30" i="5"/>
  <c r="H30" i="6"/>
  <c r="H30" i="7"/>
  <c r="H30" i="8"/>
  <c r="H30" i="16"/>
  <c r="H30" i="19"/>
  <c r="H30" i="26"/>
  <c r="H30" i="33"/>
  <c r="H30" i="34"/>
  <c r="H30" i="36"/>
  <c r="H30" i="42"/>
  <c r="H30" i="43"/>
  <c r="H30" i="44"/>
  <c r="H30" i="45"/>
  <c r="H30" i="50"/>
  <c r="H30" i="52"/>
  <c r="H30" i="56"/>
  <c r="H30" i="65"/>
  <c r="H30" i="70"/>
  <c r="H30" i="71"/>
  <c r="H30" i="72"/>
  <c r="H30" i="78"/>
  <c r="H30" i="88"/>
  <c r="H30" i="94"/>
  <c r="H30" i="95"/>
  <c r="H30" i="101"/>
  <c r="H30" i="102"/>
  <c r="H30" i="103"/>
  <c r="H30" i="104"/>
  <c r="H30" i="111"/>
  <c r="H30" i="112"/>
  <c r="H30" i="113"/>
  <c r="H30" i="120"/>
  <c r="H30" i="121"/>
  <c r="H30" i="123"/>
  <c r="H30" i="124"/>
  <c r="H30" i="128"/>
  <c r="H30" i="148"/>
  <c r="H30" i="149"/>
  <c r="H30" i="150"/>
  <c r="H30" i="151"/>
  <c r="H30" i="153"/>
  <c r="H30" i="157"/>
  <c r="H30" i="160"/>
  <c r="H30" i="164"/>
  <c r="H30" i="169"/>
  <c r="H30" i="3"/>
  <c r="H29" i="4"/>
  <c r="H29" i="5"/>
  <c r="H29" i="6"/>
  <c r="H29" i="7"/>
  <c r="H29" i="8"/>
  <c r="H29" i="16"/>
  <c r="H29" i="19"/>
  <c r="H29" i="26"/>
  <c r="H29" i="33"/>
  <c r="H29" i="34"/>
  <c r="H29" i="36"/>
  <c r="H29" i="42"/>
  <c r="H29" i="43"/>
  <c r="H29" i="44"/>
  <c r="H29" i="45"/>
  <c r="H29" i="50"/>
  <c r="H29" i="52"/>
  <c r="H29" i="56"/>
  <c r="H29" i="65"/>
  <c r="H29" i="70"/>
  <c r="H29" i="71"/>
  <c r="H29" i="72"/>
  <c r="H29" i="78"/>
  <c r="H29" i="88"/>
  <c r="H29" i="94"/>
  <c r="H29" i="95"/>
  <c r="H29" i="101"/>
  <c r="H29" i="102"/>
  <c r="H29" i="103"/>
  <c r="H29" i="104"/>
  <c r="H29" i="111"/>
  <c r="H29" i="112"/>
  <c r="H29" i="113"/>
  <c r="H29" i="120"/>
  <c r="H29" i="121"/>
  <c r="H29" i="123"/>
  <c r="H29" i="124"/>
  <c r="H29" i="128"/>
  <c r="H29" i="148"/>
  <c r="H29" i="149"/>
  <c r="H29" i="150"/>
  <c r="H29" i="151"/>
  <c r="H29" i="153"/>
  <c r="H29" i="157"/>
  <c r="H29" i="160"/>
  <c r="H29" i="164"/>
  <c r="H29" i="169"/>
  <c r="H29" i="3"/>
  <c r="H28" i="4"/>
  <c r="H28" i="5"/>
  <c r="H28" i="6"/>
  <c r="H28" i="7"/>
  <c r="H28" i="8"/>
  <c r="H28" i="16"/>
  <c r="H28" i="19"/>
  <c r="H28" i="26"/>
  <c r="H28" i="33"/>
  <c r="H28" i="34"/>
  <c r="H28" i="36"/>
  <c r="H28" i="42"/>
  <c r="H28" i="43"/>
  <c r="H28" i="44"/>
  <c r="H28" i="45"/>
  <c r="H28" i="50"/>
  <c r="H28" i="52"/>
  <c r="H28" i="56"/>
  <c r="H28" i="65"/>
  <c r="H28" i="70"/>
  <c r="H28" i="71"/>
  <c r="H28" i="72"/>
  <c r="H28" i="78"/>
  <c r="H28" i="88"/>
  <c r="H28" i="94"/>
  <c r="H28" i="95"/>
  <c r="H28" i="101"/>
  <c r="H28" i="102"/>
  <c r="H28" i="103"/>
  <c r="H28" i="104"/>
  <c r="H28" i="111"/>
  <c r="H28" i="112"/>
  <c r="H28" i="113"/>
  <c r="H28" i="120"/>
  <c r="H28" i="121"/>
  <c r="H28" i="123"/>
  <c r="H28" i="124"/>
  <c r="H28" i="128"/>
  <c r="H28" i="148"/>
  <c r="H28" i="149"/>
  <c r="H28" i="150"/>
  <c r="H28" i="151"/>
  <c r="H28" i="153"/>
  <c r="H28" i="157"/>
  <c r="H28" i="160"/>
  <c r="H28" i="164"/>
  <c r="H28" i="169"/>
  <c r="H28" i="3"/>
  <c r="H27" i="4"/>
  <c r="H27" i="5"/>
  <c r="H27" i="6"/>
  <c r="H27" i="7"/>
  <c r="H27" i="8"/>
  <c r="H27" i="16"/>
  <c r="H27" i="19"/>
  <c r="H27" i="26"/>
  <c r="H27" i="33"/>
  <c r="H27" i="34"/>
  <c r="H27" i="36"/>
  <c r="H27" i="42"/>
  <c r="H27" i="43"/>
  <c r="H27" i="44"/>
  <c r="H27" i="45"/>
  <c r="H27" i="50"/>
  <c r="H27" i="52"/>
  <c r="H27" i="56"/>
  <c r="H27" i="65"/>
  <c r="H27" i="70"/>
  <c r="H27" i="71"/>
  <c r="H27" i="72"/>
  <c r="H27" i="78"/>
  <c r="H27" i="88"/>
  <c r="H27" i="94"/>
  <c r="H27" i="95"/>
  <c r="H27" i="101"/>
  <c r="H27" i="102"/>
  <c r="H27" i="103"/>
  <c r="H27" i="104"/>
  <c r="H27" i="111"/>
  <c r="H27" i="112"/>
  <c r="H27" i="113"/>
  <c r="H27" i="120"/>
  <c r="H27" i="121"/>
  <c r="H27" i="123"/>
  <c r="H27" i="124"/>
  <c r="H27" i="128"/>
  <c r="H27" i="148"/>
  <c r="H27" i="149"/>
  <c r="H27" i="150"/>
  <c r="H27" i="151"/>
  <c r="H27" i="153"/>
  <c r="H27" i="157"/>
  <c r="H27" i="160"/>
  <c r="H27" i="164"/>
  <c r="H27" i="169"/>
  <c r="H27" i="3"/>
  <c r="H26" i="4"/>
  <c r="H26" i="5"/>
  <c r="H26" i="6"/>
  <c r="H26" i="7"/>
  <c r="H26" i="8"/>
  <c r="H26" i="16"/>
  <c r="H26" i="19"/>
  <c r="H26" i="26"/>
  <c r="H26" i="33"/>
  <c r="H26" i="34"/>
  <c r="H26" i="36"/>
  <c r="H26" i="42"/>
  <c r="H26" i="43"/>
  <c r="H26" i="44"/>
  <c r="H26" i="45"/>
  <c r="H26" i="50"/>
  <c r="H26" i="52"/>
  <c r="H26" i="56"/>
  <c r="H26" i="65"/>
  <c r="H26" i="70"/>
  <c r="H26" i="71"/>
  <c r="H26" i="72"/>
  <c r="H26" i="78"/>
  <c r="H26" i="88"/>
  <c r="H26" i="94"/>
  <c r="H26" i="95"/>
  <c r="H26" i="101"/>
  <c r="H26" i="102"/>
  <c r="H26" i="103"/>
  <c r="H26" i="104"/>
  <c r="H26" i="111"/>
  <c r="H26" i="112"/>
  <c r="H26" i="113"/>
  <c r="H26" i="120"/>
  <c r="H26" i="121"/>
  <c r="H26" i="123"/>
  <c r="H26" i="124"/>
  <c r="H26" i="128"/>
  <c r="H26" i="148"/>
  <c r="H26" i="149"/>
  <c r="H26" i="150"/>
  <c r="H26" i="151"/>
  <c r="H26" i="153"/>
  <c r="H26" i="157"/>
  <c r="H26" i="160"/>
  <c r="H26" i="164"/>
  <c r="H26" i="169"/>
  <c r="H26" i="3"/>
  <c r="H25" i="4"/>
  <c r="H25" i="5"/>
  <c r="H25" i="6"/>
  <c r="H25" i="7"/>
  <c r="H25" i="8"/>
  <c r="H25" i="16"/>
  <c r="H25" i="19"/>
  <c r="H25" i="26"/>
  <c r="H25" i="33"/>
  <c r="H25" i="34"/>
  <c r="H25" i="36"/>
  <c r="H25" i="42"/>
  <c r="H25" i="43"/>
  <c r="H25" i="44"/>
  <c r="H25" i="45"/>
  <c r="H25" i="50"/>
  <c r="H25" i="52"/>
  <c r="H25" i="56"/>
  <c r="H25" i="65"/>
  <c r="H25" i="70"/>
  <c r="H25" i="71"/>
  <c r="H25" i="72"/>
  <c r="H25" i="78"/>
  <c r="H25" i="88"/>
  <c r="H25" i="94"/>
  <c r="H25" i="95"/>
  <c r="H25" i="101"/>
  <c r="H25" i="102"/>
  <c r="H25" i="103"/>
  <c r="H25" i="104"/>
  <c r="H25" i="111"/>
  <c r="H25" i="112"/>
  <c r="H25" i="113"/>
  <c r="H25" i="120"/>
  <c r="H25" i="121"/>
  <c r="H25" i="123"/>
  <c r="H25" i="124"/>
  <c r="H25" i="128"/>
  <c r="H25" i="148"/>
  <c r="H25" i="149"/>
  <c r="H25" i="150"/>
  <c r="H25" i="151"/>
  <c r="H25" i="153"/>
  <c r="H25" i="157"/>
  <c r="H25" i="160"/>
  <c r="H25" i="164"/>
  <c r="H25" i="169"/>
  <c r="H25" i="3"/>
  <c r="H24" i="4"/>
  <c r="H24" i="5"/>
  <c r="H24" i="6"/>
  <c r="H24" i="7"/>
  <c r="H24" i="8"/>
  <c r="H24" i="16"/>
  <c r="H24" i="19"/>
  <c r="H24" i="26"/>
  <c r="H24" i="33"/>
  <c r="H24" i="34"/>
  <c r="H24" i="36"/>
  <c r="H24" i="42"/>
  <c r="H24" i="43"/>
  <c r="H24" i="44"/>
  <c r="H24" i="45"/>
  <c r="H24" i="50"/>
  <c r="H24" i="52"/>
  <c r="H24" i="56"/>
  <c r="H24" i="65"/>
  <c r="H24" i="70"/>
  <c r="H24" i="71"/>
  <c r="H24" i="72"/>
  <c r="H24" i="78"/>
  <c r="H24" i="88"/>
  <c r="H24" i="94"/>
  <c r="H24" i="95"/>
  <c r="H24" i="101"/>
  <c r="H24" i="102"/>
  <c r="H24" i="103"/>
  <c r="H24" i="104"/>
  <c r="H24" i="111"/>
  <c r="H24" i="112"/>
  <c r="H24" i="113"/>
  <c r="H24" i="120"/>
  <c r="H24" i="121"/>
  <c r="H24" i="123"/>
  <c r="H24" i="124"/>
  <c r="H24" i="128"/>
  <c r="H24" i="148"/>
  <c r="H24" i="149"/>
  <c r="H24" i="150"/>
  <c r="H24" i="151"/>
  <c r="H24" i="153"/>
  <c r="H24" i="157"/>
  <c r="H24" i="160"/>
  <c r="H24" i="164"/>
  <c r="H24" i="169"/>
  <c r="H24" i="3"/>
  <c r="H23" i="4"/>
  <c r="H23" i="5"/>
  <c r="H23" i="6"/>
  <c r="H23" i="7"/>
  <c r="H23" i="8"/>
  <c r="H23" i="16"/>
  <c r="H23" i="19"/>
  <c r="H23" i="26"/>
  <c r="H23" i="33"/>
  <c r="H23" i="34"/>
  <c r="H23" i="36"/>
  <c r="H23" i="42"/>
  <c r="H23" i="43"/>
  <c r="H23" i="44"/>
  <c r="H23" i="45"/>
  <c r="H23" i="50"/>
  <c r="H23" i="52"/>
  <c r="H23" i="56"/>
  <c r="H23" i="65"/>
  <c r="H23" i="70"/>
  <c r="H23" i="71"/>
  <c r="H23" i="72"/>
  <c r="H23" i="78"/>
  <c r="H23" i="88"/>
  <c r="H23" i="94"/>
  <c r="H23" i="95"/>
  <c r="H23" i="101"/>
  <c r="H23" i="102"/>
  <c r="H23" i="103"/>
  <c r="H23" i="104"/>
  <c r="H23" i="111"/>
  <c r="H23" i="112"/>
  <c r="H23" i="113"/>
  <c r="H23" i="120"/>
  <c r="H23" i="121"/>
  <c r="H23" i="123"/>
  <c r="H23" i="124"/>
  <c r="H23" i="128"/>
  <c r="H23" i="148"/>
  <c r="H23" i="149"/>
  <c r="H23" i="150"/>
  <c r="H23" i="151"/>
  <c r="H23" i="153"/>
  <c r="H23" i="157"/>
  <c r="H23" i="160"/>
  <c r="H23" i="164"/>
  <c r="H23" i="169"/>
  <c r="H23" i="3"/>
  <c r="H22" i="4"/>
  <c r="H22" i="5"/>
  <c r="H22" i="6"/>
  <c r="H22" i="7"/>
  <c r="H22" i="8"/>
  <c r="H22" i="16"/>
  <c r="H22" i="19"/>
  <c r="H22" i="26"/>
  <c r="H22" i="33"/>
  <c r="H22" i="34"/>
  <c r="H22" i="36"/>
  <c r="H22" i="42"/>
  <c r="H22" i="43"/>
  <c r="H22" i="44"/>
  <c r="H22" i="45"/>
  <c r="H22" i="50"/>
  <c r="H22" i="52"/>
  <c r="H22" i="56"/>
  <c r="H22" i="65"/>
  <c r="H22" i="70"/>
  <c r="H22" i="71"/>
  <c r="H22" i="72"/>
  <c r="H22" i="78"/>
  <c r="H22" i="88"/>
  <c r="H22" i="94"/>
  <c r="H22" i="95"/>
  <c r="H22" i="101"/>
  <c r="H22" i="102"/>
  <c r="H22" i="103"/>
  <c r="H22" i="104"/>
  <c r="H22" i="111"/>
  <c r="H22" i="112"/>
  <c r="H22" i="113"/>
  <c r="H22" i="120"/>
  <c r="H22" i="121"/>
  <c r="H22" i="123"/>
  <c r="H22" i="124"/>
  <c r="H22" i="128"/>
  <c r="H22" i="148"/>
  <c r="H22" i="149"/>
  <c r="H22" i="150"/>
  <c r="H22" i="151"/>
  <c r="H22" i="153"/>
  <c r="H22" i="157"/>
  <c r="H22" i="160"/>
  <c r="H22" i="164"/>
  <c r="H22" i="169"/>
  <c r="H22" i="3"/>
  <c r="H21" i="4"/>
  <c r="H20" i="4" s="1"/>
  <c r="H21" i="5"/>
  <c r="H21" i="6"/>
  <c r="H21" i="7"/>
  <c r="H21" i="8"/>
  <c r="H21" i="16"/>
  <c r="H21" i="19"/>
  <c r="H21" i="26"/>
  <c r="H21" i="33"/>
  <c r="H21" i="34"/>
  <c r="H21" i="36"/>
  <c r="H21" i="42"/>
  <c r="H21" i="43"/>
  <c r="H21" i="44"/>
  <c r="H21" i="45"/>
  <c r="H21" i="50"/>
  <c r="H20" i="50" s="1"/>
  <c r="H21" i="52"/>
  <c r="H21" i="56"/>
  <c r="H21" i="65"/>
  <c r="H21" i="70"/>
  <c r="H21" i="71"/>
  <c r="H21" i="72"/>
  <c r="H21" i="78"/>
  <c r="H21" i="88"/>
  <c r="H21" i="94"/>
  <c r="H21" i="95"/>
  <c r="H21" i="101"/>
  <c r="H21" i="102"/>
  <c r="H21" i="103"/>
  <c r="H21" i="104"/>
  <c r="H21" i="111"/>
  <c r="H21" i="112"/>
  <c r="H20" i="112" s="1"/>
  <c r="H21" i="113"/>
  <c r="H21" i="120"/>
  <c r="H21" i="121"/>
  <c r="H21" i="123"/>
  <c r="H21" i="124"/>
  <c r="H21" i="128"/>
  <c r="H21" i="148"/>
  <c r="H21" i="149"/>
  <c r="H21" i="150"/>
  <c r="H21" i="151"/>
  <c r="H21" i="153"/>
  <c r="H21" i="157"/>
  <c r="H21" i="160"/>
  <c r="H21" i="164"/>
  <c r="H21" i="169"/>
  <c r="H21" i="3"/>
  <c r="H20" i="3" s="1"/>
  <c r="H20" i="26"/>
  <c r="H20" i="88"/>
  <c r="H20" i="149"/>
  <c r="H19" i="4"/>
  <c r="H19" i="5"/>
  <c r="H19" i="6"/>
  <c r="H19" i="7"/>
  <c r="H19" i="8"/>
  <c r="H19" i="16"/>
  <c r="H19" i="19"/>
  <c r="H19" i="26"/>
  <c r="H19" i="33"/>
  <c r="H19" i="34"/>
  <c r="H19" i="36"/>
  <c r="H19" i="42"/>
  <c r="H19" i="43"/>
  <c r="H19" i="44"/>
  <c r="H19" i="45"/>
  <c r="H19" i="50"/>
  <c r="H19" i="52"/>
  <c r="H19" i="56"/>
  <c r="H19" i="65"/>
  <c r="H19" i="70"/>
  <c r="H19" i="71"/>
  <c r="H19" i="72"/>
  <c r="H19" i="78"/>
  <c r="H19" i="88"/>
  <c r="H19" i="94"/>
  <c r="H19" i="95"/>
  <c r="H19" i="101"/>
  <c r="H19" i="102"/>
  <c r="H19" i="103"/>
  <c r="H19" i="104"/>
  <c r="H19" i="111"/>
  <c r="H19" i="112"/>
  <c r="H19" i="113"/>
  <c r="H19" i="120"/>
  <c r="H19" i="121"/>
  <c r="H19" i="123"/>
  <c r="H19" i="124"/>
  <c r="H19" i="128"/>
  <c r="H19" i="148"/>
  <c r="H19" i="149"/>
  <c r="H19" i="150"/>
  <c r="H19" i="151"/>
  <c r="H19" i="153"/>
  <c r="H19" i="157"/>
  <c r="H19" i="160"/>
  <c r="H19" i="164"/>
  <c r="H19" i="169"/>
  <c r="H19" i="3"/>
  <c r="H18" i="4"/>
  <c r="H18" i="5"/>
  <c r="H18" i="6"/>
  <c r="H18" i="7"/>
  <c r="H18" i="8"/>
  <c r="H18" i="19"/>
  <c r="H18" i="36"/>
  <c r="H18" i="71"/>
  <c r="H18" i="101"/>
  <c r="H18" i="103"/>
  <c r="H18" i="104"/>
  <c r="H18" i="120"/>
  <c r="H18" i="151"/>
  <c r="H18" i="169"/>
  <c r="H17" i="4"/>
  <c r="H17" i="5"/>
  <c r="H16" i="5" s="1"/>
  <c r="H17" i="6"/>
  <c r="H17" i="7"/>
  <c r="H17" i="8"/>
  <c r="H17" i="19"/>
  <c r="H17" i="33"/>
  <c r="H17" i="34"/>
  <c r="H17" i="36"/>
  <c r="H17" i="45"/>
  <c r="H17" i="56"/>
  <c r="H17" i="65"/>
  <c r="H17" i="70"/>
  <c r="H17" i="71"/>
  <c r="H16" i="71" s="1"/>
  <c r="H17" i="78"/>
  <c r="H17" i="88"/>
  <c r="H17" i="94"/>
  <c r="H17" i="95"/>
  <c r="H17" i="101"/>
  <c r="H16" i="101" s="1"/>
  <c r="H17" i="102"/>
  <c r="H17" i="103"/>
  <c r="H17" i="104"/>
  <c r="H16" i="104" s="1"/>
  <c r="H17" i="111"/>
  <c r="H17" i="112"/>
  <c r="H17" i="113"/>
  <c r="H17" i="120"/>
  <c r="H16" i="120" s="1"/>
  <c r="H17" i="121"/>
  <c r="H17" i="123"/>
  <c r="H17" i="124"/>
  <c r="H17" i="128"/>
  <c r="H17" i="148"/>
  <c r="H17" i="149"/>
  <c r="H17" i="150"/>
  <c r="H17" i="151"/>
  <c r="H17" i="153"/>
  <c r="H17" i="157"/>
  <c r="H17" i="160"/>
  <c r="H17" i="164"/>
  <c r="H17" i="169"/>
  <c r="H16" i="169" s="1"/>
  <c r="H17" i="3"/>
  <c r="H16" i="19"/>
  <c r="H16" i="36"/>
  <c r="H15" i="4"/>
  <c r="H15" i="5"/>
  <c r="H15" i="6"/>
  <c r="H15" i="7"/>
  <c r="H15" i="8"/>
  <c r="H15" i="16"/>
  <c r="H15" i="19"/>
  <c r="H15" i="26"/>
  <c r="H15" i="33"/>
  <c r="H15" i="34"/>
  <c r="H15" i="36"/>
  <c r="H15" i="42"/>
  <c r="H15" i="43"/>
  <c r="H15" i="44"/>
  <c r="H15" i="45"/>
  <c r="H15" i="50"/>
  <c r="H15" i="52"/>
  <c r="H15" i="56"/>
  <c r="H15" i="65"/>
  <c r="H15" i="70"/>
  <c r="H15" i="71"/>
  <c r="H15" i="72"/>
  <c r="H15" i="78"/>
  <c r="H15" i="88"/>
  <c r="H15" i="94"/>
  <c r="H15" i="95"/>
  <c r="H15" i="101"/>
  <c r="H15" i="102"/>
  <c r="H15" i="103"/>
  <c r="H15" i="104"/>
  <c r="H15" i="111"/>
  <c r="H15" i="112"/>
  <c r="H15" i="113"/>
  <c r="H15" i="120"/>
  <c r="H15" i="121"/>
  <c r="H15" i="123"/>
  <c r="H15" i="124"/>
  <c r="H15" i="128"/>
  <c r="H15" i="148"/>
  <c r="H15" i="149"/>
  <c r="H15" i="150"/>
  <c r="H15" i="151"/>
  <c r="H15" i="153"/>
  <c r="H15" i="157"/>
  <c r="H15" i="160"/>
  <c r="H15" i="164"/>
  <c r="H15" i="169"/>
  <c r="H15" i="3"/>
  <c r="H14" i="4"/>
  <c r="H14" i="5"/>
  <c r="H14" i="6"/>
  <c r="H14" i="7"/>
  <c r="H14" i="8"/>
  <c r="H14" i="16"/>
  <c r="H14" i="19"/>
  <c r="H14" i="26"/>
  <c r="H14" i="33"/>
  <c r="H14" i="34"/>
  <c r="H14" i="36"/>
  <c r="H14" i="42"/>
  <c r="H14" i="43"/>
  <c r="H14" i="44"/>
  <c r="H14" i="45"/>
  <c r="H14" i="50"/>
  <c r="H14" i="52"/>
  <c r="H14" i="56"/>
  <c r="H14" i="65"/>
  <c r="H14" i="70"/>
  <c r="H14" i="71"/>
  <c r="H14" i="72"/>
  <c r="H14" i="78"/>
  <c r="H14" i="88"/>
  <c r="H14" i="94"/>
  <c r="H14" i="95"/>
  <c r="H14" i="101"/>
  <c r="H14" i="102"/>
  <c r="H14" i="103"/>
  <c r="H14" i="104"/>
  <c r="H14" i="111"/>
  <c r="H14" i="112"/>
  <c r="H14" i="113"/>
  <c r="H14" i="120"/>
  <c r="H14" i="121"/>
  <c r="H14" i="123"/>
  <c r="H14" i="124"/>
  <c r="H14" i="128"/>
  <c r="H14" i="148"/>
  <c r="H14" i="149"/>
  <c r="H14" i="150"/>
  <c r="H14" i="151"/>
  <c r="H14" i="153"/>
  <c r="H14" i="157"/>
  <c r="H14" i="160"/>
  <c r="H14" i="164"/>
  <c r="H14" i="169"/>
  <c r="H14" i="3"/>
  <c r="H13" i="4"/>
  <c r="H13" i="5"/>
  <c r="H13" i="6"/>
  <c r="H13" i="7"/>
  <c r="H13" i="8"/>
  <c r="H13" i="16"/>
  <c r="H13" i="19"/>
  <c r="H13" i="26"/>
  <c r="H13" i="33"/>
  <c r="H13" i="34"/>
  <c r="H13" i="36"/>
  <c r="H13" i="42"/>
  <c r="H13" i="43"/>
  <c r="H13" i="44"/>
  <c r="H13" i="45"/>
  <c r="H13" i="50"/>
  <c r="H13" i="52"/>
  <c r="H13" i="56"/>
  <c r="H13" i="65"/>
  <c r="H13" i="70"/>
  <c r="H13" i="71"/>
  <c r="H13" i="72"/>
  <c r="H13" i="78"/>
  <c r="H13" i="88"/>
  <c r="H13" i="94"/>
  <c r="H13" i="95"/>
  <c r="H13" i="101"/>
  <c r="H13" i="102"/>
  <c r="H13" i="103"/>
  <c r="H13" i="104"/>
  <c r="H13" i="111"/>
  <c r="H13" i="112"/>
  <c r="H13" i="113"/>
  <c r="H13" i="120"/>
  <c r="H13" i="121"/>
  <c r="H13" i="123"/>
  <c r="H13" i="124"/>
  <c r="H13" i="128"/>
  <c r="H13" i="148"/>
  <c r="H13" i="149"/>
  <c r="H13" i="150"/>
  <c r="H13" i="151"/>
  <c r="H13" i="153"/>
  <c r="H13" i="157"/>
  <c r="H13" i="160"/>
  <c r="H13" i="164"/>
  <c r="H13" i="169"/>
  <c r="H13" i="3"/>
  <c r="H12" i="4"/>
  <c r="H12" i="5"/>
  <c r="H12" i="6"/>
  <c r="H12" i="7"/>
  <c r="H12" i="8"/>
  <c r="H12" i="19"/>
  <c r="H12" i="26"/>
  <c r="H12" i="36"/>
  <c r="H12" i="42"/>
  <c r="H12" i="43"/>
  <c r="H12" i="44"/>
  <c r="H12" i="50"/>
  <c r="H12" i="52"/>
  <c r="H12" i="71"/>
  <c r="H12" i="72"/>
  <c r="H12" i="101"/>
  <c r="H12" i="103"/>
  <c r="H12" i="104"/>
  <c r="H12" i="120"/>
  <c r="H12" i="151"/>
  <c r="H12" i="169"/>
  <c r="H11" i="4"/>
  <c r="H11" i="5"/>
  <c r="H11" i="6"/>
  <c r="H11" i="7"/>
  <c r="H11" i="8"/>
  <c r="H11" i="19"/>
  <c r="H11" i="26"/>
  <c r="H11" i="33"/>
  <c r="H11" i="34"/>
  <c r="H11" i="36"/>
  <c r="H11" i="42"/>
  <c r="H11" i="43"/>
  <c r="H11" i="44"/>
  <c r="H11" i="45"/>
  <c r="H11" i="50"/>
  <c r="H11" i="52"/>
  <c r="H11" i="56"/>
  <c r="H11" i="65"/>
  <c r="H11" i="70"/>
  <c r="H11" i="71"/>
  <c r="H11" i="72"/>
  <c r="H11" i="78"/>
  <c r="H11" i="88"/>
  <c r="H11" i="94"/>
  <c r="H11" i="95"/>
  <c r="H11" i="101"/>
  <c r="H11" i="102"/>
  <c r="H11" i="103"/>
  <c r="H11" i="104"/>
  <c r="H11" i="111"/>
  <c r="H11" i="112"/>
  <c r="H11" i="113"/>
  <c r="H11" i="120"/>
  <c r="H11" i="121"/>
  <c r="H11" i="123"/>
  <c r="H11" i="124"/>
  <c r="H11" i="128"/>
  <c r="H11" i="148"/>
  <c r="H11" i="149"/>
  <c r="H11" i="150"/>
  <c r="H11" i="151"/>
  <c r="H11" i="153"/>
  <c r="H11" i="157"/>
  <c r="H11" i="160"/>
  <c r="H11" i="164"/>
  <c r="H11" i="169"/>
  <c r="H11" i="3"/>
  <c r="H43" i="4"/>
  <c r="H42" i="4" s="1"/>
  <c r="H43" i="5"/>
  <c r="H42" i="5" s="1"/>
  <c r="H43" i="6"/>
  <c r="H42" i="6" s="1"/>
  <c r="H43" i="7"/>
  <c r="H42" i="7" s="1"/>
  <c r="H43" i="8"/>
  <c r="H43" i="16"/>
  <c r="H42" i="16" s="1"/>
  <c r="H43" i="19"/>
  <c r="H43" i="26"/>
  <c r="H42" i="26" s="1"/>
  <c r="H43" i="33"/>
  <c r="H43" i="34"/>
  <c r="H42" i="34" s="1"/>
  <c r="H43" i="36"/>
  <c r="H43" i="42"/>
  <c r="H42" i="42" s="1"/>
  <c r="H43" i="43"/>
  <c r="H43" i="44"/>
  <c r="H42" i="44" s="1"/>
  <c r="H43" i="45"/>
  <c r="H43" i="50"/>
  <c r="H43" i="52"/>
  <c r="H43" i="56"/>
  <c r="H42" i="56" s="1"/>
  <c r="H43" i="65"/>
  <c r="H43" i="70"/>
  <c r="H42" i="70" s="1"/>
  <c r="H43" i="71"/>
  <c r="H42" i="71" s="1"/>
  <c r="H43" i="72"/>
  <c r="H42" i="72" s="1"/>
  <c r="H43" i="78"/>
  <c r="H43" i="88"/>
  <c r="H42" i="88" s="1"/>
  <c r="H43" i="94"/>
  <c r="H43" i="95"/>
  <c r="H42" i="95" s="1"/>
  <c r="H43" i="101"/>
  <c r="H43" i="102"/>
  <c r="H42" i="102" s="1"/>
  <c r="H43" i="103"/>
  <c r="H43" i="104"/>
  <c r="H42" i="104" s="1"/>
  <c r="H43" i="111"/>
  <c r="H43" i="112"/>
  <c r="H42" i="112" s="1"/>
  <c r="H43" i="113"/>
  <c r="H42" i="113" s="1"/>
  <c r="H43" i="120"/>
  <c r="H42" i="120" s="1"/>
  <c r="H43" i="121"/>
  <c r="H42" i="121" s="1"/>
  <c r="H43" i="123"/>
  <c r="H42" i="123" s="1"/>
  <c r="H43" i="124"/>
  <c r="H43" i="128"/>
  <c r="H42" i="128" s="1"/>
  <c r="H43" i="148"/>
  <c r="H43" i="149"/>
  <c r="H42" i="149" s="1"/>
  <c r="H43" i="150"/>
  <c r="H43" i="151"/>
  <c r="H42" i="151" s="1"/>
  <c r="H43" i="153"/>
  <c r="H42" i="153" s="1"/>
  <c r="H43" i="157"/>
  <c r="H43" i="160"/>
  <c r="H43" i="164"/>
  <c r="H42" i="164" s="1"/>
  <c r="H43" i="169"/>
  <c r="H43" i="3"/>
  <c r="H42" i="3" s="1"/>
  <c r="H40" i="2"/>
  <c r="H40" i="10"/>
  <c r="H40" i="9"/>
  <c r="H40" i="11"/>
  <c r="H40" i="12"/>
  <c r="H40" i="13"/>
  <c r="H40" i="14"/>
  <c r="H40" i="20"/>
  <c r="H40" i="23"/>
  <c r="H40" i="24"/>
  <c r="H40" i="25"/>
  <c r="H40" i="27"/>
  <c r="H40" i="28"/>
  <c r="H40" i="30"/>
  <c r="H40" i="31"/>
  <c r="H40" i="32"/>
  <c r="H40" i="35"/>
  <c r="H40" i="37"/>
  <c r="H40" i="38"/>
  <c r="H40" i="39"/>
  <c r="H40" i="40"/>
  <c r="H40" i="41"/>
  <c r="H40" i="46"/>
  <c r="H40" i="47"/>
  <c r="H40" i="48"/>
  <c r="H40" i="49"/>
  <c r="H40" i="51"/>
  <c r="H40" i="53"/>
  <c r="H40" i="54"/>
  <c r="H40" i="55"/>
  <c r="H40" i="57"/>
  <c r="H40" i="58"/>
  <c r="H40" i="59"/>
  <c r="H40" i="60"/>
  <c r="H40" i="61"/>
  <c r="H40" i="62"/>
  <c r="H40" i="63"/>
  <c r="H40" i="64"/>
  <c r="H40" i="68"/>
  <c r="H40" i="69"/>
  <c r="H40" i="73"/>
  <c r="H40" i="74"/>
  <c r="H40" i="75"/>
  <c r="H40" i="76"/>
  <c r="H40" i="79"/>
  <c r="H40" i="80"/>
  <c r="H40" i="81"/>
  <c r="H40" i="82"/>
  <c r="H40" i="83"/>
  <c r="H40" i="84"/>
  <c r="H40" i="85"/>
  <c r="H40" i="86"/>
  <c r="H40" i="87"/>
  <c r="H40" i="89"/>
  <c r="H40" i="90"/>
  <c r="H40" i="92"/>
  <c r="H40" i="93"/>
  <c r="H40" i="96"/>
  <c r="H40" i="97"/>
  <c r="H40" i="98"/>
  <c r="H40" i="99"/>
  <c r="H40" i="100"/>
  <c r="H40" i="105"/>
  <c r="H40" i="106"/>
  <c r="H40" i="107"/>
  <c r="H40" i="108"/>
  <c r="H40" i="109"/>
  <c r="H40" i="110"/>
  <c r="H40" i="114"/>
  <c r="H40" i="115"/>
  <c r="H40" i="116"/>
  <c r="H40" i="117"/>
  <c r="H40" i="118"/>
  <c r="H40" i="119"/>
  <c r="H40" i="122"/>
  <c r="H40" i="125"/>
  <c r="H40" i="126"/>
  <c r="H40" i="127"/>
  <c r="H40" i="129"/>
  <c r="H40" i="130"/>
  <c r="H40" i="131"/>
  <c r="H40" i="132"/>
  <c r="H40" i="133"/>
  <c r="H40" i="134"/>
  <c r="H40" i="135"/>
  <c r="H40" i="136"/>
  <c r="H40" i="137"/>
  <c r="H40" i="138"/>
  <c r="H40" i="139"/>
  <c r="H40" i="140"/>
  <c r="H40" i="141"/>
  <c r="H40" i="142"/>
  <c r="H40" i="143"/>
  <c r="H40" i="144"/>
  <c r="H40" i="145"/>
  <c r="H40" i="146"/>
  <c r="H40" i="147"/>
  <c r="H40" i="152"/>
  <c r="H40" i="154"/>
  <c r="H40" i="155"/>
  <c r="H40" i="156"/>
  <c r="H40" i="158"/>
  <c r="H40" i="159"/>
  <c r="H40" i="161"/>
  <c r="H40" i="162"/>
  <c r="H40" i="163"/>
  <c r="H40" i="165"/>
  <c r="H40" i="166"/>
  <c r="H40" i="167"/>
  <c r="H40" i="168"/>
  <c r="H40" i="170"/>
  <c r="H40" i="171"/>
  <c r="H40" i="172"/>
  <c r="H40" i="173"/>
  <c r="H40" i="174"/>
  <c r="H40" i="77"/>
  <c r="H39" i="2"/>
  <c r="H39" i="10"/>
  <c r="H39" i="9"/>
  <c r="H39" i="11"/>
  <c r="H39" i="12"/>
  <c r="H39" i="13"/>
  <c r="H39" i="14"/>
  <c r="H39" i="20"/>
  <c r="H39" i="23"/>
  <c r="H39" i="24"/>
  <c r="H39" i="25"/>
  <c r="H39" i="27"/>
  <c r="H39" i="28"/>
  <c r="H39" i="30"/>
  <c r="H39" i="31"/>
  <c r="H39" i="32"/>
  <c r="H39" i="35"/>
  <c r="H39" i="37"/>
  <c r="H39" i="38"/>
  <c r="H39" i="39"/>
  <c r="H39" i="40"/>
  <c r="H39" i="41"/>
  <c r="H39" i="46"/>
  <c r="H39" i="47"/>
  <c r="H39" i="48"/>
  <c r="H39" i="49"/>
  <c r="H39" i="51"/>
  <c r="H39" i="53"/>
  <c r="H39" i="54"/>
  <c r="H39" i="55"/>
  <c r="H39" i="57"/>
  <c r="H39" i="58"/>
  <c r="H39" i="59"/>
  <c r="H39" i="60"/>
  <c r="H39" i="61"/>
  <c r="H39" i="62"/>
  <c r="H39" i="63"/>
  <c r="H39" i="64"/>
  <c r="H39" i="68"/>
  <c r="H39" i="69"/>
  <c r="H39" i="73"/>
  <c r="H39" i="74"/>
  <c r="H39" i="75"/>
  <c r="H39" i="76"/>
  <c r="H39" i="79"/>
  <c r="H39" i="80"/>
  <c r="H39" i="81"/>
  <c r="H39" i="82"/>
  <c r="H39" i="83"/>
  <c r="H39" i="84"/>
  <c r="H39" i="85"/>
  <c r="H39" i="86"/>
  <c r="H39" i="87"/>
  <c r="H39" i="89"/>
  <c r="H39" i="90"/>
  <c r="H39" i="92"/>
  <c r="H39" i="93"/>
  <c r="H39" i="96"/>
  <c r="H39" i="97"/>
  <c r="H39" i="98"/>
  <c r="H39" i="99"/>
  <c r="H39" i="100"/>
  <c r="H39" i="105"/>
  <c r="H39" i="106"/>
  <c r="H39" i="107"/>
  <c r="H39" i="108"/>
  <c r="H39" i="109"/>
  <c r="H39" i="110"/>
  <c r="H39" i="114"/>
  <c r="H39" i="115"/>
  <c r="H39" i="116"/>
  <c r="H39" i="117"/>
  <c r="H39" i="118"/>
  <c r="H39" i="119"/>
  <c r="H39" i="122"/>
  <c r="H39" i="125"/>
  <c r="H39" i="126"/>
  <c r="H39" i="127"/>
  <c r="H39" i="129"/>
  <c r="H39" i="130"/>
  <c r="H39" i="131"/>
  <c r="H39" i="132"/>
  <c r="H39" i="133"/>
  <c r="H39" i="134"/>
  <c r="H39" i="135"/>
  <c r="H39" i="136"/>
  <c r="H39" i="137"/>
  <c r="H39" i="138"/>
  <c r="H39" i="139"/>
  <c r="H39" i="140"/>
  <c r="H39" i="141"/>
  <c r="H39" i="142"/>
  <c r="H39" i="143"/>
  <c r="H39" i="144"/>
  <c r="H39" i="145"/>
  <c r="H39" i="146"/>
  <c r="H39" i="147"/>
  <c r="H39" i="152"/>
  <c r="H39" i="154"/>
  <c r="H39" i="155"/>
  <c r="H39" i="156"/>
  <c r="H39" i="158"/>
  <c r="H39" i="159"/>
  <c r="H39" i="161"/>
  <c r="H39" i="162"/>
  <c r="H39" i="163"/>
  <c r="H39" i="165"/>
  <c r="H39" i="166"/>
  <c r="H39" i="167"/>
  <c r="H39" i="168"/>
  <c r="H39" i="170"/>
  <c r="H39" i="171"/>
  <c r="H39" i="172"/>
  <c r="H39" i="173"/>
  <c r="H39" i="174"/>
  <c r="H39" i="77"/>
  <c r="H38" i="40"/>
  <c r="H37" i="146"/>
  <c r="H35" i="146" s="1"/>
  <c r="H34" i="2"/>
  <c r="H34" i="10"/>
  <c r="H34" i="9"/>
  <c r="H34" i="11"/>
  <c r="H34" i="12"/>
  <c r="H34" i="13"/>
  <c r="H34" i="14"/>
  <c r="H34" i="20"/>
  <c r="H34" i="23"/>
  <c r="H34" i="24"/>
  <c r="H34" i="25"/>
  <c r="H34" i="27"/>
  <c r="H34" i="28"/>
  <c r="H34" i="30"/>
  <c r="H34" i="31"/>
  <c r="H34" i="32"/>
  <c r="H34" i="35"/>
  <c r="H34" i="37"/>
  <c r="H34" i="38"/>
  <c r="H34" i="39"/>
  <c r="H34" i="40"/>
  <c r="H34" i="41"/>
  <c r="H34" i="46"/>
  <c r="H34" i="47"/>
  <c r="H34" i="48"/>
  <c r="H34" i="49"/>
  <c r="H34" i="51"/>
  <c r="H34" i="53"/>
  <c r="H34" i="54"/>
  <c r="H34" i="55"/>
  <c r="H34" i="57"/>
  <c r="H34" i="58"/>
  <c r="H34" i="59"/>
  <c r="H34" i="60"/>
  <c r="H34" i="61"/>
  <c r="H34" i="62"/>
  <c r="H34" i="63"/>
  <c r="H34" i="64"/>
  <c r="H34" i="68"/>
  <c r="H34" i="69"/>
  <c r="H34" i="73"/>
  <c r="H34" i="74"/>
  <c r="H34" i="75"/>
  <c r="H34" i="76"/>
  <c r="H34" i="79"/>
  <c r="H34" i="80"/>
  <c r="H34" i="81"/>
  <c r="H34" i="82"/>
  <c r="H34" i="83"/>
  <c r="H34" i="84"/>
  <c r="H34" i="85"/>
  <c r="H34" i="86"/>
  <c r="H34" i="87"/>
  <c r="H34" i="89"/>
  <c r="H34" i="90"/>
  <c r="H34" i="92"/>
  <c r="H34" i="93"/>
  <c r="H34" i="96"/>
  <c r="H34" i="97"/>
  <c r="H34" i="98"/>
  <c r="H34" i="99"/>
  <c r="H34" i="100"/>
  <c r="H34" i="105"/>
  <c r="H34" i="106"/>
  <c r="H34" i="107"/>
  <c r="H34" i="108"/>
  <c r="H34" i="109"/>
  <c r="H34" i="110"/>
  <c r="H34" i="114"/>
  <c r="H34" i="115"/>
  <c r="H34" i="116"/>
  <c r="H34" i="117"/>
  <c r="H34" i="118"/>
  <c r="H34" i="119"/>
  <c r="H34" i="122"/>
  <c r="H34" i="125"/>
  <c r="H34" i="126"/>
  <c r="H34" i="127"/>
  <c r="H34" i="129"/>
  <c r="H34" i="130"/>
  <c r="H34" i="131"/>
  <c r="H34" i="132"/>
  <c r="H34" i="133"/>
  <c r="H34" i="134"/>
  <c r="H34" i="135"/>
  <c r="H34" i="136"/>
  <c r="H34" i="137"/>
  <c r="H34" i="138"/>
  <c r="H34" i="139"/>
  <c r="H34" i="140"/>
  <c r="H34" i="141"/>
  <c r="H34" i="142"/>
  <c r="H34" i="143"/>
  <c r="H34" i="144"/>
  <c r="H34" i="145"/>
  <c r="H34" i="146"/>
  <c r="H34" i="147"/>
  <c r="H34" i="152"/>
  <c r="H34" i="154"/>
  <c r="H34" i="155"/>
  <c r="H34" i="156"/>
  <c r="H34" i="158"/>
  <c r="H34" i="159"/>
  <c r="H34" i="161"/>
  <c r="H34" i="162"/>
  <c r="H34" i="163"/>
  <c r="H34" i="165"/>
  <c r="H34" i="166"/>
  <c r="H34" i="167"/>
  <c r="H34" i="168"/>
  <c r="H34" i="170"/>
  <c r="H34" i="171"/>
  <c r="H34" i="172"/>
  <c r="H34" i="173"/>
  <c r="H34" i="174"/>
  <c r="H34" i="77"/>
  <c r="H33" i="2"/>
  <c r="H33" i="10"/>
  <c r="H33" i="9"/>
  <c r="H33" i="11"/>
  <c r="H33" i="12"/>
  <c r="H33" i="13"/>
  <c r="H33" i="14"/>
  <c r="H33" i="20"/>
  <c r="H33" i="23"/>
  <c r="H33" i="24"/>
  <c r="H33" i="25"/>
  <c r="H33" i="27"/>
  <c r="H33" i="28"/>
  <c r="H33" i="30"/>
  <c r="H33" i="31"/>
  <c r="H33" i="32"/>
  <c r="H33" i="35"/>
  <c r="H33" i="37"/>
  <c r="H33" i="38"/>
  <c r="H33" i="39"/>
  <c r="H33" i="40"/>
  <c r="H33" i="41"/>
  <c r="H33" i="46"/>
  <c r="H33" i="47"/>
  <c r="H33" i="48"/>
  <c r="H33" i="49"/>
  <c r="H33" i="51"/>
  <c r="H33" i="53"/>
  <c r="H33" i="54"/>
  <c r="H33" i="55"/>
  <c r="H33" i="57"/>
  <c r="H33" i="58"/>
  <c r="H33" i="59"/>
  <c r="H33" i="60"/>
  <c r="H33" i="61"/>
  <c r="H33" i="62"/>
  <c r="H33" i="63"/>
  <c r="H33" i="64"/>
  <c r="H33" i="68"/>
  <c r="H33" i="69"/>
  <c r="H33" i="73"/>
  <c r="H33" i="74"/>
  <c r="H33" i="75"/>
  <c r="H33" i="76"/>
  <c r="H33" i="79"/>
  <c r="H33" i="80"/>
  <c r="H33" i="81"/>
  <c r="H33" i="82"/>
  <c r="H33" i="83"/>
  <c r="H33" i="84"/>
  <c r="H33" i="85"/>
  <c r="H33" i="86"/>
  <c r="H33" i="87"/>
  <c r="H33" i="89"/>
  <c r="H33" i="90"/>
  <c r="H33" i="92"/>
  <c r="H33" i="93"/>
  <c r="H33" i="96"/>
  <c r="H33" i="97"/>
  <c r="H33" i="98"/>
  <c r="H33" i="99"/>
  <c r="H33" i="100"/>
  <c r="H33" i="105"/>
  <c r="H33" i="106"/>
  <c r="H33" i="107"/>
  <c r="H33" i="108"/>
  <c r="H33" i="109"/>
  <c r="H33" i="110"/>
  <c r="H33" i="114"/>
  <c r="H33" i="115"/>
  <c r="H33" i="116"/>
  <c r="H33" i="117"/>
  <c r="H33" i="118"/>
  <c r="H33" i="119"/>
  <c r="H33" i="122"/>
  <c r="H33" i="125"/>
  <c r="H33" i="126"/>
  <c r="H33" i="127"/>
  <c r="H33" i="129"/>
  <c r="H33" i="130"/>
  <c r="H33" i="131"/>
  <c r="H33" i="132"/>
  <c r="H33" i="133"/>
  <c r="H33" i="134"/>
  <c r="H33" i="135"/>
  <c r="H33" i="136"/>
  <c r="H33" i="137"/>
  <c r="H33" i="138"/>
  <c r="H33" i="139"/>
  <c r="H33" i="140"/>
  <c r="H33" i="141"/>
  <c r="H33" i="142"/>
  <c r="H33" i="143"/>
  <c r="H33" i="144"/>
  <c r="H33" i="145"/>
  <c r="H33" i="146"/>
  <c r="H33" i="147"/>
  <c r="H33" i="152"/>
  <c r="H33" i="154"/>
  <c r="H33" i="155"/>
  <c r="H33" i="156"/>
  <c r="H33" i="158"/>
  <c r="H33" i="159"/>
  <c r="H33" i="162"/>
  <c r="H33" i="163"/>
  <c r="H33" i="165"/>
  <c r="H33" i="166"/>
  <c r="H33" i="167"/>
  <c r="H33" i="168"/>
  <c r="H33" i="170"/>
  <c r="H33" i="171"/>
  <c r="H33" i="172"/>
  <c r="H33" i="173"/>
  <c r="H33" i="174"/>
  <c r="H33" i="77"/>
  <c r="H32" i="2"/>
  <c r="H31" i="2" s="1"/>
  <c r="H32" i="10"/>
  <c r="H32" i="9"/>
  <c r="H32" i="11"/>
  <c r="H32" i="12"/>
  <c r="H32" i="13"/>
  <c r="H32" i="14"/>
  <c r="H32" i="20"/>
  <c r="H32" i="23"/>
  <c r="H31" i="23" s="1"/>
  <c r="H32" i="24"/>
  <c r="H32" i="25"/>
  <c r="H32" i="27"/>
  <c r="H32" i="28"/>
  <c r="H32" i="30"/>
  <c r="H32" i="31"/>
  <c r="H32" i="32"/>
  <c r="H32" i="35"/>
  <c r="H31" i="35" s="1"/>
  <c r="H32" i="37"/>
  <c r="H32" i="38"/>
  <c r="H32" i="39"/>
  <c r="H32" i="40"/>
  <c r="H32" i="41"/>
  <c r="H32" i="46"/>
  <c r="H32" i="47"/>
  <c r="H32" i="48"/>
  <c r="H32" i="49"/>
  <c r="H32" i="51"/>
  <c r="H32" i="53"/>
  <c r="H32" i="54"/>
  <c r="H32" i="55"/>
  <c r="H32" i="57"/>
  <c r="H32" i="58"/>
  <c r="H32" i="59"/>
  <c r="H31" i="59" s="1"/>
  <c r="H32" i="60"/>
  <c r="H32" i="61"/>
  <c r="H32" i="62"/>
  <c r="H32" i="63"/>
  <c r="H32" i="64"/>
  <c r="H32" i="68"/>
  <c r="H32" i="69"/>
  <c r="H32" i="73"/>
  <c r="H32" i="74"/>
  <c r="H32" i="75"/>
  <c r="H32" i="76"/>
  <c r="H32" i="79"/>
  <c r="H32" i="80"/>
  <c r="H32" i="81"/>
  <c r="H32" i="82"/>
  <c r="H32" i="83"/>
  <c r="H32" i="84"/>
  <c r="H32" i="85"/>
  <c r="H32" i="86"/>
  <c r="H32" i="87"/>
  <c r="H32" i="89"/>
  <c r="H32" i="90"/>
  <c r="H32" i="92"/>
  <c r="H32" i="93"/>
  <c r="H32" i="96"/>
  <c r="H32" i="97"/>
  <c r="H32" i="98"/>
  <c r="H32" i="99"/>
  <c r="H31" i="99" s="1"/>
  <c r="H32" i="100"/>
  <c r="H32" i="105"/>
  <c r="H32" i="106"/>
  <c r="H32" i="107"/>
  <c r="H31" i="107" s="1"/>
  <c r="H32" i="108"/>
  <c r="H32" i="109"/>
  <c r="H32" i="110"/>
  <c r="H32" i="114"/>
  <c r="H32" i="115"/>
  <c r="H32" i="116"/>
  <c r="H32" i="117"/>
  <c r="H32" i="118"/>
  <c r="H32" i="119"/>
  <c r="H32" i="122"/>
  <c r="H32" i="125"/>
  <c r="H32" i="126"/>
  <c r="H32" i="127"/>
  <c r="H32" i="129"/>
  <c r="H32" i="130"/>
  <c r="H32" i="131"/>
  <c r="H32" i="132"/>
  <c r="H32" i="133"/>
  <c r="H32" i="134"/>
  <c r="H32" i="135"/>
  <c r="H31" i="135" s="1"/>
  <c r="H32" i="136"/>
  <c r="H32" i="137"/>
  <c r="H32" i="138"/>
  <c r="H32" i="139"/>
  <c r="H32" i="140"/>
  <c r="H32" i="141"/>
  <c r="H32" i="142"/>
  <c r="H32" i="143"/>
  <c r="H32" i="144"/>
  <c r="H32" i="145"/>
  <c r="H32" i="146"/>
  <c r="H32" i="147"/>
  <c r="H32" i="152"/>
  <c r="H32" i="154"/>
  <c r="H32" i="155"/>
  <c r="H32" i="156"/>
  <c r="H32" i="158"/>
  <c r="H32" i="159"/>
  <c r="H32" i="161"/>
  <c r="H32" i="162"/>
  <c r="H32" i="163"/>
  <c r="H32" i="165"/>
  <c r="H32" i="166"/>
  <c r="H32" i="167"/>
  <c r="H32" i="168"/>
  <c r="H32" i="170"/>
  <c r="H32" i="171"/>
  <c r="H32" i="172"/>
  <c r="H31" i="172" s="1"/>
  <c r="H32" i="173"/>
  <c r="H32" i="174"/>
  <c r="H32" i="77"/>
  <c r="H30" i="10"/>
  <c r="H30" i="13"/>
  <c r="H30" i="20"/>
  <c r="H30" i="35"/>
  <c r="H30" i="40"/>
  <c r="H30" i="41"/>
  <c r="H30" i="92"/>
  <c r="H30" i="142"/>
  <c r="H30" i="143"/>
  <c r="H30" i="144"/>
  <c r="H28" i="2"/>
  <c r="H28" i="10"/>
  <c r="H28" i="9"/>
  <c r="H28" i="11"/>
  <c r="H28" i="12"/>
  <c r="H28" i="13"/>
  <c r="H28" i="14"/>
  <c r="H28" i="20"/>
  <c r="H28" i="23"/>
  <c r="H28" i="24"/>
  <c r="H28" i="25"/>
  <c r="H28" i="27"/>
  <c r="H28" i="28"/>
  <c r="H28" i="30"/>
  <c r="H28" i="31"/>
  <c r="H28" i="32"/>
  <c r="H28" i="35"/>
  <c r="H28" i="37"/>
  <c r="H28" i="38"/>
  <c r="H28" i="39"/>
  <c r="H28" i="40"/>
  <c r="H28" i="41"/>
  <c r="H28" i="46"/>
  <c r="H28" i="47"/>
  <c r="H28" i="48"/>
  <c r="H28" i="49"/>
  <c r="H28" i="51"/>
  <c r="H28" i="53"/>
  <c r="H28" i="54"/>
  <c r="H28" i="55"/>
  <c r="H28" i="57"/>
  <c r="H28" i="58"/>
  <c r="H28" i="59"/>
  <c r="H28" i="60"/>
  <c r="H28" i="61"/>
  <c r="H28" i="62"/>
  <c r="H28" i="63"/>
  <c r="H28" i="64"/>
  <c r="H28" i="68"/>
  <c r="H28" i="69"/>
  <c r="H28" i="73"/>
  <c r="H28" i="74"/>
  <c r="H28" i="75"/>
  <c r="H28" i="76"/>
  <c r="H28" i="79"/>
  <c r="H28" i="80"/>
  <c r="H28" i="81"/>
  <c r="H28" i="82"/>
  <c r="H28" i="83"/>
  <c r="H28" i="84"/>
  <c r="H28" i="85"/>
  <c r="H28" i="86"/>
  <c r="H28" i="87"/>
  <c r="H28" i="89"/>
  <c r="H28" i="90"/>
  <c r="H28" i="92"/>
  <c r="H28" i="93"/>
  <c r="H28" i="96"/>
  <c r="H28" i="97"/>
  <c r="H28" i="98"/>
  <c r="H28" i="99"/>
  <c r="H28" i="100"/>
  <c r="H28" i="105"/>
  <c r="H28" i="106"/>
  <c r="H28" i="107"/>
  <c r="H28" i="108"/>
  <c r="H28" i="109"/>
  <c r="H28" i="110"/>
  <c r="H28" i="114"/>
  <c r="H28" i="115"/>
  <c r="H28" i="116"/>
  <c r="H28" i="117"/>
  <c r="H28" i="118"/>
  <c r="H28" i="119"/>
  <c r="H28" i="122"/>
  <c r="H28" i="125"/>
  <c r="H28" i="126"/>
  <c r="H28" i="127"/>
  <c r="H28" i="129"/>
  <c r="H28" i="130"/>
  <c r="H28" i="131"/>
  <c r="H28" i="132"/>
  <c r="H28" i="133"/>
  <c r="H28" i="134"/>
  <c r="H28" i="135"/>
  <c r="H28" i="136"/>
  <c r="H28" i="137"/>
  <c r="H28" i="138"/>
  <c r="H28" i="139"/>
  <c r="H28" i="140"/>
  <c r="H28" i="141"/>
  <c r="H28" i="142"/>
  <c r="H28" i="143"/>
  <c r="H28" i="144"/>
  <c r="H28" i="145"/>
  <c r="H28" i="146"/>
  <c r="H28" i="147"/>
  <c r="H28" i="152"/>
  <c r="H28" i="154"/>
  <c r="H28" i="155"/>
  <c r="H28" i="156"/>
  <c r="H28" i="158"/>
  <c r="H28" i="159"/>
  <c r="H28" i="161"/>
  <c r="H28" i="162"/>
  <c r="H28" i="163"/>
  <c r="H28" i="165"/>
  <c r="H28" i="166"/>
  <c r="H28" i="167"/>
  <c r="H28" i="168"/>
  <c r="H28" i="170"/>
  <c r="H28" i="171"/>
  <c r="H28" i="172"/>
  <c r="H28" i="173"/>
  <c r="H28" i="174"/>
  <c r="H28" i="77"/>
  <c r="H26" i="2"/>
  <c r="H26" i="10"/>
  <c r="H26" i="9"/>
  <c r="H26" i="11"/>
  <c r="H26" i="12"/>
  <c r="H26" i="13"/>
  <c r="H26" i="14"/>
  <c r="H26" i="20"/>
  <c r="H26" i="23"/>
  <c r="H26" i="24"/>
  <c r="H26" i="25"/>
  <c r="H26" i="27"/>
  <c r="H26" i="28"/>
  <c r="H26" i="30"/>
  <c r="H26" i="31"/>
  <c r="H26" i="32"/>
  <c r="H26" i="35"/>
  <c r="H26" i="37"/>
  <c r="H26" i="38"/>
  <c r="H26" i="39"/>
  <c r="H26" i="40"/>
  <c r="H26" i="41"/>
  <c r="H26" i="46"/>
  <c r="H26" i="47"/>
  <c r="H26" i="48"/>
  <c r="H26" i="49"/>
  <c r="H26" i="51"/>
  <c r="H26" i="53"/>
  <c r="H26" i="54"/>
  <c r="H26" i="55"/>
  <c r="H26" i="57"/>
  <c r="H26" i="58"/>
  <c r="H26" i="59"/>
  <c r="H26" i="60"/>
  <c r="H26" i="61"/>
  <c r="H26" i="62"/>
  <c r="H26" i="63"/>
  <c r="H26" i="64"/>
  <c r="H26" i="68"/>
  <c r="H26" i="69"/>
  <c r="H26" i="73"/>
  <c r="H26" i="74"/>
  <c r="H26" i="75"/>
  <c r="H26" i="76"/>
  <c r="H26" i="79"/>
  <c r="H26" i="80"/>
  <c r="H26" i="81"/>
  <c r="H26" i="82"/>
  <c r="H26" i="83"/>
  <c r="H26" i="84"/>
  <c r="H26" i="85"/>
  <c r="H26" i="86"/>
  <c r="H26" i="87"/>
  <c r="H26" i="89"/>
  <c r="H26" i="90"/>
  <c r="H26" i="92"/>
  <c r="H26" i="93"/>
  <c r="H26" i="96"/>
  <c r="H26" i="97"/>
  <c r="H26" i="98"/>
  <c r="H26" i="99"/>
  <c r="H26" i="100"/>
  <c r="H26" i="105"/>
  <c r="H26" i="106"/>
  <c r="H26" i="107"/>
  <c r="H26" i="108"/>
  <c r="H26" i="109"/>
  <c r="H26" i="110"/>
  <c r="H26" i="114"/>
  <c r="H26" i="115"/>
  <c r="H26" i="116"/>
  <c r="H26" i="117"/>
  <c r="H26" i="118"/>
  <c r="H26" i="119"/>
  <c r="H26" i="122"/>
  <c r="H26" i="125"/>
  <c r="H26" i="126"/>
  <c r="H26" i="127"/>
  <c r="H26" i="129"/>
  <c r="H26" i="130"/>
  <c r="H26" i="131"/>
  <c r="H26" i="132"/>
  <c r="H26" i="133"/>
  <c r="H26" i="134"/>
  <c r="H26" i="135"/>
  <c r="H26" i="136"/>
  <c r="H26" i="137"/>
  <c r="H26" i="138"/>
  <c r="H26" i="139"/>
  <c r="H26" i="140"/>
  <c r="H26" i="141"/>
  <c r="H26" i="142"/>
  <c r="H26" i="143"/>
  <c r="H26" i="144"/>
  <c r="H26" i="145"/>
  <c r="H26" i="146"/>
  <c r="H26" i="147"/>
  <c r="H26" i="152"/>
  <c r="H26" i="154"/>
  <c r="H26" i="155"/>
  <c r="H26" i="156"/>
  <c r="H26" i="158"/>
  <c r="H26" i="159"/>
  <c r="H26" i="161"/>
  <c r="H26" i="162"/>
  <c r="H26" i="163"/>
  <c r="H26" i="165"/>
  <c r="H26" i="166"/>
  <c r="H26" i="167"/>
  <c r="H26" i="168"/>
  <c r="H26" i="170"/>
  <c r="H26" i="171"/>
  <c r="H26" i="172"/>
  <c r="H26" i="173"/>
  <c r="H26" i="174"/>
  <c r="H26" i="77"/>
  <c r="H25" i="2"/>
  <c r="H25" i="10"/>
  <c r="H25" i="9"/>
  <c r="H25" i="11"/>
  <c r="H25" i="12"/>
  <c r="H25" i="13"/>
  <c r="H25" i="14"/>
  <c r="H25" i="20"/>
  <c r="H25" i="23"/>
  <c r="H25" i="24"/>
  <c r="H25" i="25"/>
  <c r="H25" i="27"/>
  <c r="H25" i="28"/>
  <c r="H25" i="30"/>
  <c r="H25" i="31"/>
  <c r="H25" i="32"/>
  <c r="H25" i="35"/>
  <c r="H25" i="37"/>
  <c r="H25" i="38"/>
  <c r="H25" i="39"/>
  <c r="H25" i="40"/>
  <c r="H25" i="41"/>
  <c r="H25" i="46"/>
  <c r="H25" i="47"/>
  <c r="H25" i="48"/>
  <c r="H25" i="49"/>
  <c r="H25" i="51"/>
  <c r="H25" i="53"/>
  <c r="H25" i="54"/>
  <c r="H25" i="55"/>
  <c r="H25" i="57"/>
  <c r="H25" i="58"/>
  <c r="H25" i="59"/>
  <c r="H25" i="60"/>
  <c r="H25" i="61"/>
  <c r="H25" i="62"/>
  <c r="H25" i="63"/>
  <c r="H25" i="64"/>
  <c r="H25" i="68"/>
  <c r="H25" i="69"/>
  <c r="H25" i="73"/>
  <c r="H25" i="74"/>
  <c r="H25" i="75"/>
  <c r="H25" i="76"/>
  <c r="H25" i="79"/>
  <c r="H25" i="80"/>
  <c r="H25" i="81"/>
  <c r="H25" i="82"/>
  <c r="H25" i="83"/>
  <c r="H25" i="84"/>
  <c r="H25" i="85"/>
  <c r="H25" i="86"/>
  <c r="H25" i="87"/>
  <c r="H25" i="89"/>
  <c r="H25" i="90"/>
  <c r="H25" i="92"/>
  <c r="H25" i="93"/>
  <c r="H25" i="96"/>
  <c r="H25" i="97"/>
  <c r="H25" i="98"/>
  <c r="H25" i="99"/>
  <c r="H25" i="100"/>
  <c r="H25" i="105"/>
  <c r="H25" i="106"/>
  <c r="H25" i="107"/>
  <c r="H25" i="108"/>
  <c r="H25" i="109"/>
  <c r="H25" i="110"/>
  <c r="H25" i="114"/>
  <c r="H25" i="115"/>
  <c r="H25" i="116"/>
  <c r="H25" i="117"/>
  <c r="H25" i="118"/>
  <c r="H25" i="119"/>
  <c r="H25" i="122"/>
  <c r="H25" i="125"/>
  <c r="H25" i="126"/>
  <c r="H25" i="127"/>
  <c r="H25" i="129"/>
  <c r="H25" i="130"/>
  <c r="H25" i="131"/>
  <c r="H25" i="132"/>
  <c r="H25" i="133"/>
  <c r="H25" i="134"/>
  <c r="H25" i="135"/>
  <c r="H25" i="136"/>
  <c r="H25" i="137"/>
  <c r="H25" i="138"/>
  <c r="H25" i="139"/>
  <c r="H25" i="140"/>
  <c r="H25" i="141"/>
  <c r="H25" i="142"/>
  <c r="H25" i="143"/>
  <c r="H25" i="144"/>
  <c r="H25" i="145"/>
  <c r="H25" i="146"/>
  <c r="H25" i="147"/>
  <c r="H25" i="152"/>
  <c r="H25" i="154"/>
  <c r="H25" i="155"/>
  <c r="H25" i="156"/>
  <c r="H25" i="158"/>
  <c r="H25" i="159"/>
  <c r="H25" i="161"/>
  <c r="H25" i="162"/>
  <c r="H25" i="163"/>
  <c r="H25" i="165"/>
  <c r="H25" i="166"/>
  <c r="H25" i="167"/>
  <c r="H25" i="168"/>
  <c r="H25" i="170"/>
  <c r="H25" i="171"/>
  <c r="H25" i="172"/>
  <c r="H25" i="173"/>
  <c r="H25" i="174"/>
  <c r="H25" i="77"/>
  <c r="H24" i="2"/>
  <c r="H24" i="10"/>
  <c r="H24" i="9"/>
  <c r="H24" i="11"/>
  <c r="H24" i="12"/>
  <c r="H24" i="13"/>
  <c r="H24" i="14"/>
  <c r="H24" i="20"/>
  <c r="H24" i="23"/>
  <c r="H24" i="24"/>
  <c r="H24" i="25"/>
  <c r="H24" i="27"/>
  <c r="H24" i="28"/>
  <c r="H24" i="30"/>
  <c r="H24" i="31"/>
  <c r="H24" i="32"/>
  <c r="H24" i="35"/>
  <c r="H24" i="37"/>
  <c r="H24" i="38"/>
  <c r="H24" i="39"/>
  <c r="H24" i="40"/>
  <c r="H24" i="41"/>
  <c r="H24" i="46"/>
  <c r="H24" i="47"/>
  <c r="H24" i="48"/>
  <c r="H24" i="49"/>
  <c r="H24" i="51"/>
  <c r="H24" i="53"/>
  <c r="H24" i="54"/>
  <c r="H24" i="55"/>
  <c r="H24" i="57"/>
  <c r="H24" i="58"/>
  <c r="H24" i="59"/>
  <c r="H24" i="60"/>
  <c r="H24" i="61"/>
  <c r="H24" i="62"/>
  <c r="H24" i="63"/>
  <c r="H24" i="64"/>
  <c r="H24" i="68"/>
  <c r="H24" i="69"/>
  <c r="H24" i="73"/>
  <c r="H24" i="74"/>
  <c r="H24" i="75"/>
  <c r="H24" i="76"/>
  <c r="H24" i="79"/>
  <c r="H24" i="80"/>
  <c r="H24" i="81"/>
  <c r="H24" i="82"/>
  <c r="H24" i="83"/>
  <c r="H24" i="84"/>
  <c r="H24" i="85"/>
  <c r="H24" i="86"/>
  <c r="H24" i="87"/>
  <c r="H24" i="89"/>
  <c r="H24" i="90"/>
  <c r="H24" i="92"/>
  <c r="H24" i="93"/>
  <c r="H24" i="96"/>
  <c r="H24" i="97"/>
  <c r="H24" i="98"/>
  <c r="H24" i="99"/>
  <c r="H24" i="100"/>
  <c r="H24" i="105"/>
  <c r="H24" i="106"/>
  <c r="H24" i="107"/>
  <c r="H24" i="108"/>
  <c r="H24" i="109"/>
  <c r="H24" i="110"/>
  <c r="H24" i="114"/>
  <c r="H24" i="115"/>
  <c r="H24" i="116"/>
  <c r="H24" i="117"/>
  <c r="H24" i="118"/>
  <c r="H24" i="119"/>
  <c r="H24" i="122"/>
  <c r="H24" i="125"/>
  <c r="H24" i="126"/>
  <c r="H24" i="127"/>
  <c r="H24" i="129"/>
  <c r="H24" i="130"/>
  <c r="H24" i="131"/>
  <c r="H24" i="132"/>
  <c r="H24" i="133"/>
  <c r="H24" i="134"/>
  <c r="H24" i="135"/>
  <c r="H24" i="136"/>
  <c r="H24" i="137"/>
  <c r="H24" i="138"/>
  <c r="H24" i="139"/>
  <c r="H24" i="140"/>
  <c r="H24" i="141"/>
  <c r="H24" i="142"/>
  <c r="H24" i="143"/>
  <c r="H24" i="144"/>
  <c r="H24" i="145"/>
  <c r="H24" i="146"/>
  <c r="H24" i="147"/>
  <c r="H24" i="152"/>
  <c r="H24" i="154"/>
  <c r="H24" i="155"/>
  <c r="H24" i="156"/>
  <c r="H24" i="158"/>
  <c r="H24" i="159"/>
  <c r="H24" i="161"/>
  <c r="H24" i="162"/>
  <c r="H24" i="163"/>
  <c r="H24" i="165"/>
  <c r="H24" i="166"/>
  <c r="H24" i="167"/>
  <c r="H24" i="168"/>
  <c r="H24" i="170"/>
  <c r="H24" i="171"/>
  <c r="H24" i="172"/>
  <c r="H24" i="173"/>
  <c r="H24" i="174"/>
  <c r="H24" i="77"/>
  <c r="H23" i="2"/>
  <c r="H23" i="10"/>
  <c r="H23" i="9"/>
  <c r="H23" i="11"/>
  <c r="H23" i="12"/>
  <c r="H23" i="13"/>
  <c r="H23" i="14"/>
  <c r="H23" i="20"/>
  <c r="H23" i="23"/>
  <c r="H23" i="24"/>
  <c r="H23" i="25"/>
  <c r="H23" i="27"/>
  <c r="H23" i="28"/>
  <c r="H23" i="30"/>
  <c r="H23" i="31"/>
  <c r="H23" i="32"/>
  <c r="H23" i="35"/>
  <c r="H23" i="37"/>
  <c r="H23" i="38"/>
  <c r="H23" i="39"/>
  <c r="H23" i="40"/>
  <c r="H23" i="41"/>
  <c r="H23" i="46"/>
  <c r="H23" i="47"/>
  <c r="H23" i="48"/>
  <c r="H23" i="49"/>
  <c r="H23" i="51"/>
  <c r="H23" i="53"/>
  <c r="H23" i="54"/>
  <c r="H23" i="55"/>
  <c r="H23" i="57"/>
  <c r="H23" i="58"/>
  <c r="H23" i="59"/>
  <c r="H23" i="60"/>
  <c r="H23" i="61"/>
  <c r="H23" i="62"/>
  <c r="H23" i="63"/>
  <c r="H23" i="64"/>
  <c r="H23" i="68"/>
  <c r="H23" i="69"/>
  <c r="H23" i="73"/>
  <c r="H23" i="74"/>
  <c r="H23" i="75"/>
  <c r="H23" i="76"/>
  <c r="H23" i="79"/>
  <c r="H23" i="80"/>
  <c r="H23" i="81"/>
  <c r="H23" i="82"/>
  <c r="H23" i="83"/>
  <c r="H23" i="84"/>
  <c r="H23" i="85"/>
  <c r="H23" i="86"/>
  <c r="H23" i="87"/>
  <c r="H23" i="89"/>
  <c r="H23" i="90"/>
  <c r="H23" i="92"/>
  <c r="H23" i="93"/>
  <c r="H23" i="96"/>
  <c r="H23" i="97"/>
  <c r="H23" i="98"/>
  <c r="H23" i="99"/>
  <c r="H23" i="100"/>
  <c r="H23" i="105"/>
  <c r="H23" i="106"/>
  <c r="H23" i="107"/>
  <c r="H23" i="108"/>
  <c r="H23" i="109"/>
  <c r="H23" i="110"/>
  <c r="H23" i="114"/>
  <c r="H23" i="115"/>
  <c r="H23" i="116"/>
  <c r="H23" i="117"/>
  <c r="H23" i="118"/>
  <c r="H23" i="119"/>
  <c r="H23" i="122"/>
  <c r="H23" i="125"/>
  <c r="H23" i="126"/>
  <c r="H23" i="127"/>
  <c r="H23" i="129"/>
  <c r="H23" i="130"/>
  <c r="H23" i="131"/>
  <c r="H23" i="132"/>
  <c r="H23" i="133"/>
  <c r="H23" i="134"/>
  <c r="H23" i="135"/>
  <c r="H23" i="136"/>
  <c r="H23" i="137"/>
  <c r="H23" i="138"/>
  <c r="H23" i="139"/>
  <c r="H23" i="140"/>
  <c r="H23" i="141"/>
  <c r="H23" i="142"/>
  <c r="H23" i="143"/>
  <c r="H23" i="144"/>
  <c r="H23" i="145"/>
  <c r="H23" i="146"/>
  <c r="H23" i="147"/>
  <c r="H23" i="152"/>
  <c r="H23" i="154"/>
  <c r="H23" i="155"/>
  <c r="H23" i="156"/>
  <c r="H23" i="158"/>
  <c r="H23" i="159"/>
  <c r="H23" i="161"/>
  <c r="H23" i="162"/>
  <c r="H23" i="163"/>
  <c r="H23" i="165"/>
  <c r="H23" i="166"/>
  <c r="H23" i="167"/>
  <c r="H23" i="168"/>
  <c r="H23" i="170"/>
  <c r="H23" i="171"/>
  <c r="H23" i="172"/>
  <c r="H23" i="173"/>
  <c r="H23" i="174"/>
  <c r="H23" i="77"/>
  <c r="H22" i="2"/>
  <c r="H22" i="10"/>
  <c r="H22" i="9"/>
  <c r="H22" i="11"/>
  <c r="H22" i="12"/>
  <c r="H22" i="13"/>
  <c r="H22" i="14"/>
  <c r="H22" i="20"/>
  <c r="H22" i="23"/>
  <c r="H22" i="24"/>
  <c r="H22" i="25"/>
  <c r="H22" i="27"/>
  <c r="H22" i="28"/>
  <c r="H22" i="30"/>
  <c r="H22" i="31"/>
  <c r="H22" i="32"/>
  <c r="H22" i="35"/>
  <c r="H22" i="37"/>
  <c r="H22" i="38"/>
  <c r="H22" i="39"/>
  <c r="H22" i="40"/>
  <c r="H22" i="41"/>
  <c r="H22" i="46"/>
  <c r="H22" i="47"/>
  <c r="H22" i="48"/>
  <c r="H22" i="49"/>
  <c r="H22" i="51"/>
  <c r="H22" i="53"/>
  <c r="H22" i="54"/>
  <c r="H22" i="55"/>
  <c r="H22" i="57"/>
  <c r="H22" i="58"/>
  <c r="H22" i="59"/>
  <c r="H22" i="60"/>
  <c r="H22" i="61"/>
  <c r="H22" i="62"/>
  <c r="H22" i="63"/>
  <c r="H22" i="64"/>
  <c r="H22" i="68"/>
  <c r="H22" i="69"/>
  <c r="H22" i="73"/>
  <c r="H22" i="74"/>
  <c r="H22" i="75"/>
  <c r="H22" i="76"/>
  <c r="H22" i="79"/>
  <c r="H22" i="80"/>
  <c r="H22" i="81"/>
  <c r="H22" i="82"/>
  <c r="H22" i="83"/>
  <c r="H22" i="84"/>
  <c r="H22" i="85"/>
  <c r="H22" i="86"/>
  <c r="H22" i="87"/>
  <c r="H22" i="89"/>
  <c r="H22" i="90"/>
  <c r="H22" i="92"/>
  <c r="H22" i="93"/>
  <c r="H22" i="96"/>
  <c r="H22" i="97"/>
  <c r="H22" i="98"/>
  <c r="H22" i="99"/>
  <c r="H22" i="100"/>
  <c r="H22" i="105"/>
  <c r="H22" i="106"/>
  <c r="H22" i="107"/>
  <c r="H22" i="108"/>
  <c r="H22" i="109"/>
  <c r="H22" i="110"/>
  <c r="H22" i="114"/>
  <c r="H22" i="115"/>
  <c r="H22" i="116"/>
  <c r="H22" i="117"/>
  <c r="H22" i="118"/>
  <c r="H22" i="119"/>
  <c r="H22" i="122"/>
  <c r="H22" i="125"/>
  <c r="H22" i="126"/>
  <c r="H22" i="127"/>
  <c r="H22" i="129"/>
  <c r="H22" i="130"/>
  <c r="H22" i="131"/>
  <c r="H22" i="132"/>
  <c r="H22" i="133"/>
  <c r="H22" i="134"/>
  <c r="H22" i="135"/>
  <c r="H22" i="136"/>
  <c r="H22" i="137"/>
  <c r="H22" i="138"/>
  <c r="H22" i="139"/>
  <c r="H22" i="140"/>
  <c r="H22" i="141"/>
  <c r="H22" i="142"/>
  <c r="H22" i="143"/>
  <c r="H22" i="144"/>
  <c r="H22" i="145"/>
  <c r="H22" i="146"/>
  <c r="H22" i="147"/>
  <c r="H22" i="152"/>
  <c r="H22" i="154"/>
  <c r="H22" i="155"/>
  <c r="H22" i="156"/>
  <c r="H22" i="158"/>
  <c r="H22" i="159"/>
  <c r="H22" i="161"/>
  <c r="H22" i="162"/>
  <c r="H22" i="163"/>
  <c r="H22" i="165"/>
  <c r="H22" i="166"/>
  <c r="H22" i="167"/>
  <c r="H22" i="168"/>
  <c r="H22" i="170"/>
  <c r="H22" i="171"/>
  <c r="H22" i="172"/>
  <c r="H22" i="173"/>
  <c r="H22" i="174"/>
  <c r="H22" i="77"/>
  <c r="H21" i="2"/>
  <c r="H21" i="10"/>
  <c r="H21" i="9"/>
  <c r="H21" i="11"/>
  <c r="H21" i="12"/>
  <c r="H21" i="13"/>
  <c r="H21" i="14"/>
  <c r="H21" i="20"/>
  <c r="H21" i="23"/>
  <c r="H21" i="24"/>
  <c r="H21" i="25"/>
  <c r="H21" i="27"/>
  <c r="H21" i="28"/>
  <c r="H21" i="30"/>
  <c r="H21" i="31"/>
  <c r="H21" i="32"/>
  <c r="H21" i="35"/>
  <c r="H21" i="37"/>
  <c r="H21" i="38"/>
  <c r="H21" i="39"/>
  <c r="H21" i="40"/>
  <c r="H21" i="41"/>
  <c r="H21" i="46"/>
  <c r="H21" i="47"/>
  <c r="H21" i="48"/>
  <c r="H21" i="49"/>
  <c r="H21" i="51"/>
  <c r="H21" i="53"/>
  <c r="H21" i="54"/>
  <c r="H21" i="55"/>
  <c r="H21" i="57"/>
  <c r="H21" i="58"/>
  <c r="H21" i="59"/>
  <c r="H21" i="60"/>
  <c r="H21" i="61"/>
  <c r="H21" i="62"/>
  <c r="H21" i="63"/>
  <c r="H21" i="64"/>
  <c r="H21" i="68"/>
  <c r="H21" i="69"/>
  <c r="H21" i="73"/>
  <c r="H21" i="74"/>
  <c r="H21" i="75"/>
  <c r="H21" i="76"/>
  <c r="H21" i="79"/>
  <c r="H21" i="80"/>
  <c r="H21" i="81"/>
  <c r="H21" i="82"/>
  <c r="H21" i="83"/>
  <c r="H21" i="84"/>
  <c r="H21" i="85"/>
  <c r="H21" i="86"/>
  <c r="H21" i="87"/>
  <c r="H21" i="89"/>
  <c r="H21" i="90"/>
  <c r="H21" i="92"/>
  <c r="H21" i="93"/>
  <c r="H21" i="96"/>
  <c r="H21" i="97"/>
  <c r="H21" i="98"/>
  <c r="H21" i="99"/>
  <c r="H21" i="100"/>
  <c r="H21" i="105"/>
  <c r="H21" i="106"/>
  <c r="H21" i="107"/>
  <c r="H21" i="108"/>
  <c r="H21" i="109"/>
  <c r="H21" i="110"/>
  <c r="H21" i="114"/>
  <c r="H21" i="115"/>
  <c r="H21" i="116"/>
  <c r="H21" i="117"/>
  <c r="H21" i="118"/>
  <c r="H21" i="119"/>
  <c r="H21" i="122"/>
  <c r="H21" i="125"/>
  <c r="H21" i="126"/>
  <c r="H21" i="127"/>
  <c r="H21" i="129"/>
  <c r="H21" i="130"/>
  <c r="H21" i="131"/>
  <c r="H21" i="132"/>
  <c r="H21" i="133"/>
  <c r="H21" i="134"/>
  <c r="H21" i="135"/>
  <c r="H21" i="136"/>
  <c r="H21" i="137"/>
  <c r="H21" i="138"/>
  <c r="H21" i="139"/>
  <c r="H21" i="140"/>
  <c r="H21" i="141"/>
  <c r="H21" i="142"/>
  <c r="H21" i="143"/>
  <c r="H21" i="144"/>
  <c r="H21" i="145"/>
  <c r="H21" i="146"/>
  <c r="H21" i="147"/>
  <c r="H21" i="152"/>
  <c r="H21" i="154"/>
  <c r="H21" i="155"/>
  <c r="H21" i="156"/>
  <c r="H21" i="158"/>
  <c r="H21" i="159"/>
  <c r="H21" i="161"/>
  <c r="H21" i="162"/>
  <c r="H21" i="163"/>
  <c r="H21" i="165"/>
  <c r="H21" i="166"/>
  <c r="H21" i="167"/>
  <c r="H21" i="168"/>
  <c r="H21" i="170"/>
  <c r="H21" i="171"/>
  <c r="H21" i="172"/>
  <c r="H21" i="173"/>
  <c r="H21" i="174"/>
  <c r="H21" i="77"/>
  <c r="H19" i="2"/>
  <c r="H19" i="10"/>
  <c r="H19" i="9"/>
  <c r="H19" i="11"/>
  <c r="H19" i="12"/>
  <c r="H19" i="13"/>
  <c r="H19" i="14"/>
  <c r="H19" i="20"/>
  <c r="H19" i="23"/>
  <c r="H19" i="24"/>
  <c r="H19" i="25"/>
  <c r="H19" i="27"/>
  <c r="H19" i="28"/>
  <c r="H19" i="30"/>
  <c r="H19" i="31"/>
  <c r="H19" i="32"/>
  <c r="H19" i="35"/>
  <c r="H19" i="37"/>
  <c r="H19" i="38"/>
  <c r="H19" i="39"/>
  <c r="H19" i="40"/>
  <c r="H19" i="41"/>
  <c r="H19" i="46"/>
  <c r="H19" i="47"/>
  <c r="H19" i="48"/>
  <c r="H19" i="49"/>
  <c r="H19" i="51"/>
  <c r="H19" i="53"/>
  <c r="H19" i="54"/>
  <c r="H19" i="55"/>
  <c r="H19" i="57"/>
  <c r="H19" i="58"/>
  <c r="H19" i="59"/>
  <c r="H19" i="60"/>
  <c r="H19" i="61"/>
  <c r="H19" i="62"/>
  <c r="H19" i="63"/>
  <c r="H19" i="64"/>
  <c r="H19" i="68"/>
  <c r="H19" i="69"/>
  <c r="H19" i="73"/>
  <c r="H19" i="74"/>
  <c r="H19" i="75"/>
  <c r="H19" i="76"/>
  <c r="H19" i="79"/>
  <c r="H19" i="80"/>
  <c r="H19" i="81"/>
  <c r="H19" i="82"/>
  <c r="H19" i="83"/>
  <c r="H19" i="84"/>
  <c r="H19" i="85"/>
  <c r="H19" i="86"/>
  <c r="H19" i="87"/>
  <c r="H19" i="89"/>
  <c r="H19" i="90"/>
  <c r="H19" i="92"/>
  <c r="H19" i="93"/>
  <c r="H19" i="96"/>
  <c r="H19" i="97"/>
  <c r="H19" i="98"/>
  <c r="H19" i="99"/>
  <c r="H19" i="100"/>
  <c r="H19" i="105"/>
  <c r="H19" i="106"/>
  <c r="H19" i="107"/>
  <c r="H19" i="108"/>
  <c r="H19" i="109"/>
  <c r="H19" i="110"/>
  <c r="H19" i="114"/>
  <c r="H19" i="115"/>
  <c r="H19" i="116"/>
  <c r="H19" i="117"/>
  <c r="H19" i="118"/>
  <c r="H19" i="119"/>
  <c r="H19" i="122"/>
  <c r="H19" i="125"/>
  <c r="H19" i="126"/>
  <c r="H19" i="127"/>
  <c r="H19" i="129"/>
  <c r="H19" i="130"/>
  <c r="H19" i="131"/>
  <c r="H19" i="132"/>
  <c r="H19" i="133"/>
  <c r="H19" i="134"/>
  <c r="H19" i="135"/>
  <c r="H19" i="136"/>
  <c r="H19" i="137"/>
  <c r="H19" i="138"/>
  <c r="H19" i="139"/>
  <c r="H19" i="140"/>
  <c r="H19" i="141"/>
  <c r="H19" i="142"/>
  <c r="H19" i="143"/>
  <c r="H19" i="144"/>
  <c r="H19" i="145"/>
  <c r="H19" i="146"/>
  <c r="H19" i="147"/>
  <c r="H19" i="152"/>
  <c r="H19" i="154"/>
  <c r="H19" i="155"/>
  <c r="H19" i="156"/>
  <c r="H19" i="158"/>
  <c r="H19" i="159"/>
  <c r="H19" i="161"/>
  <c r="H19" i="162"/>
  <c r="H19" i="163"/>
  <c r="H19" i="165"/>
  <c r="H19" i="166"/>
  <c r="H19" i="167"/>
  <c r="H19" i="168"/>
  <c r="H19" i="170"/>
  <c r="H19" i="171"/>
  <c r="H19" i="172"/>
  <c r="H19" i="173"/>
  <c r="H19" i="174"/>
  <c r="H19" i="77"/>
  <c r="H18" i="58"/>
  <c r="H18" i="93"/>
  <c r="H18" i="100"/>
  <c r="H18" i="106"/>
  <c r="H18" i="108"/>
  <c r="H18" i="109"/>
  <c r="H18" i="110"/>
  <c r="H18" i="114"/>
  <c r="H18" i="115"/>
  <c r="H18" i="116"/>
  <c r="H18" i="117"/>
  <c r="H18" i="118"/>
  <c r="H18" i="119"/>
  <c r="H18" i="122"/>
  <c r="H18" i="131"/>
  <c r="H18" i="132"/>
  <c r="H18" i="137"/>
  <c r="H18" i="138"/>
  <c r="H18" i="139"/>
  <c r="H18" i="140"/>
  <c r="H18" i="141"/>
  <c r="H18" i="154"/>
  <c r="H18" i="155"/>
  <c r="H16" i="155" s="1"/>
  <c r="H18" i="156"/>
  <c r="H18" i="162"/>
  <c r="H18" i="165"/>
  <c r="H18" i="166"/>
  <c r="H18" i="172"/>
  <c r="H18" i="174"/>
  <c r="H17" i="2"/>
  <c r="H17" i="10"/>
  <c r="H17" i="9"/>
  <c r="H17" i="11"/>
  <c r="H17" i="12"/>
  <c r="H17" i="13"/>
  <c r="H17" i="14"/>
  <c r="H17" i="20"/>
  <c r="H17" i="23"/>
  <c r="H17" i="24"/>
  <c r="H17" i="25"/>
  <c r="H17" i="30"/>
  <c r="H17" i="31"/>
  <c r="H17" i="32"/>
  <c r="H17" i="37"/>
  <c r="H17" i="38"/>
  <c r="H17" i="40"/>
  <c r="H17" i="53"/>
  <c r="H17" i="54"/>
  <c r="H17" i="55"/>
  <c r="H17" i="57"/>
  <c r="H17" i="58"/>
  <c r="H17" i="59"/>
  <c r="H17" i="60"/>
  <c r="H17" i="61"/>
  <c r="H17" i="62"/>
  <c r="H17" i="63"/>
  <c r="H17" i="64"/>
  <c r="H17" i="73"/>
  <c r="H17" i="76"/>
  <c r="H17" i="81"/>
  <c r="H17" i="82"/>
  <c r="H17" i="90"/>
  <c r="H17" i="93"/>
  <c r="H17" i="96"/>
  <c r="H17" i="97"/>
  <c r="H17" i="98"/>
  <c r="H17" i="99"/>
  <c r="H17" i="100"/>
  <c r="H17" i="105"/>
  <c r="H17" i="106"/>
  <c r="H16" i="106" s="1"/>
  <c r="H17" i="107"/>
  <c r="H17" i="108"/>
  <c r="H17" i="109"/>
  <c r="H16" i="109" s="1"/>
  <c r="H17" i="110"/>
  <c r="H17" i="114"/>
  <c r="H17" i="115"/>
  <c r="H17" i="116"/>
  <c r="H17" i="117"/>
  <c r="H17" i="118"/>
  <c r="H17" i="119"/>
  <c r="H17" i="122"/>
  <c r="H16" i="122" s="1"/>
  <c r="H17" i="125"/>
  <c r="H17" i="126"/>
  <c r="H17" i="127"/>
  <c r="H17" i="129"/>
  <c r="H17" i="130"/>
  <c r="H17" i="131"/>
  <c r="H17" i="132"/>
  <c r="H17" i="133"/>
  <c r="H17" i="134"/>
  <c r="H17" i="135"/>
  <c r="H17" i="136"/>
  <c r="H17" i="137"/>
  <c r="H16" i="137" s="1"/>
  <c r="H17" i="138"/>
  <c r="H17" i="139"/>
  <c r="H17" i="140"/>
  <c r="H17" i="141"/>
  <c r="H16" i="141" s="1"/>
  <c r="H17" i="142"/>
  <c r="H17" i="143"/>
  <c r="H17" i="144"/>
  <c r="H17" i="145"/>
  <c r="H17" i="146"/>
  <c r="H17" i="147"/>
  <c r="H17" i="152"/>
  <c r="H17" i="154"/>
  <c r="H16" i="154" s="1"/>
  <c r="H17" i="155"/>
  <c r="H17" i="156"/>
  <c r="H17" i="158"/>
  <c r="H17" i="159"/>
  <c r="H17" i="161"/>
  <c r="H17" i="162"/>
  <c r="H17" i="163"/>
  <c r="H17" i="165"/>
  <c r="H16" i="165" s="1"/>
  <c r="H17" i="166"/>
  <c r="H17" i="167"/>
  <c r="H17" i="168"/>
  <c r="H17" i="170"/>
  <c r="H17" i="171"/>
  <c r="H17" i="172"/>
  <c r="H17" i="173"/>
  <c r="H17" i="174"/>
  <c r="H16" i="174" s="1"/>
  <c r="H16" i="166"/>
  <c r="H15" i="13"/>
  <c r="H15" i="40"/>
  <c r="H15" i="41"/>
  <c r="H15" i="142"/>
  <c r="H15" i="143"/>
  <c r="H15" i="144"/>
  <c r="H13" i="2"/>
  <c r="H13" i="10"/>
  <c r="H13" i="9"/>
  <c r="H13" i="11"/>
  <c r="H13" i="12"/>
  <c r="H13" i="13"/>
  <c r="H13" i="14"/>
  <c r="H13" i="20"/>
  <c r="H13" i="23"/>
  <c r="H13" i="24"/>
  <c r="H13" i="25"/>
  <c r="H13" i="27"/>
  <c r="H13" i="28"/>
  <c r="H13" i="30"/>
  <c r="H13" i="31"/>
  <c r="H13" i="32"/>
  <c r="H13" i="35"/>
  <c r="H13" i="37"/>
  <c r="H13" i="38"/>
  <c r="H13" i="39"/>
  <c r="H13" i="40"/>
  <c r="H13" i="41"/>
  <c r="H13" i="46"/>
  <c r="H13" i="47"/>
  <c r="H13" i="48"/>
  <c r="H13" i="49"/>
  <c r="H13" i="51"/>
  <c r="H13" i="53"/>
  <c r="H13" i="54"/>
  <c r="H13" i="55"/>
  <c r="H13" i="57"/>
  <c r="H13" i="58"/>
  <c r="H13" i="59"/>
  <c r="H13" i="60"/>
  <c r="H13" i="61"/>
  <c r="H13" i="62"/>
  <c r="H13" i="63"/>
  <c r="H13" i="64"/>
  <c r="H13" i="68"/>
  <c r="H13" i="69"/>
  <c r="H13" i="73"/>
  <c r="H13" i="74"/>
  <c r="H13" i="75"/>
  <c r="H13" i="76"/>
  <c r="H13" i="79"/>
  <c r="H13" i="80"/>
  <c r="H13" i="81"/>
  <c r="H13" i="82"/>
  <c r="H13" i="83"/>
  <c r="H13" i="84"/>
  <c r="H13" i="85"/>
  <c r="H13" i="86"/>
  <c r="H13" i="87"/>
  <c r="H13" i="89"/>
  <c r="H13" i="90"/>
  <c r="H13" i="92"/>
  <c r="H13" i="93"/>
  <c r="H13" i="96"/>
  <c r="H13" i="97"/>
  <c r="H13" i="98"/>
  <c r="H13" i="99"/>
  <c r="H13" i="100"/>
  <c r="H13" i="105"/>
  <c r="H13" i="106"/>
  <c r="H13" i="107"/>
  <c r="H13" i="108"/>
  <c r="H13" i="109"/>
  <c r="H13" i="110"/>
  <c r="H13" i="114"/>
  <c r="H13" i="115"/>
  <c r="H13" i="116"/>
  <c r="H13" i="117"/>
  <c r="H13" i="118"/>
  <c r="H13" i="119"/>
  <c r="H13" i="122"/>
  <c r="H13" i="125"/>
  <c r="H13" i="126"/>
  <c r="H13" i="127"/>
  <c r="H13" i="129"/>
  <c r="H13" i="130"/>
  <c r="H13" i="131"/>
  <c r="H13" i="132"/>
  <c r="H13" i="133"/>
  <c r="H13" i="134"/>
  <c r="H13" i="135"/>
  <c r="H13" i="136"/>
  <c r="H13" i="137"/>
  <c r="H13" i="138"/>
  <c r="H13" i="139"/>
  <c r="H13" i="140"/>
  <c r="H13" i="141"/>
  <c r="H13" i="142"/>
  <c r="H13" i="143"/>
  <c r="H13" i="144"/>
  <c r="H13" i="145"/>
  <c r="H13" i="147"/>
  <c r="H13" i="152"/>
  <c r="H13" i="154"/>
  <c r="H13" i="155"/>
  <c r="H13" i="156"/>
  <c r="H13" i="158"/>
  <c r="H13" i="159"/>
  <c r="H13" i="161"/>
  <c r="H13" i="162"/>
  <c r="H13" i="163"/>
  <c r="H13" i="165"/>
  <c r="H13" i="166"/>
  <c r="H13" i="167"/>
  <c r="H13" i="168"/>
  <c r="H13" i="170"/>
  <c r="H13" i="171"/>
  <c r="H13" i="172"/>
  <c r="H13" i="173"/>
  <c r="H13" i="174"/>
  <c r="H13" i="77"/>
  <c r="H12" i="27"/>
  <c r="H12" i="28"/>
  <c r="H12" i="35"/>
  <c r="H12" i="39"/>
  <c r="H12" i="41"/>
  <c r="H12" i="46"/>
  <c r="H12" i="47"/>
  <c r="H12" i="48"/>
  <c r="H12" i="49"/>
  <c r="H12" i="51"/>
  <c r="H12" i="58"/>
  <c r="H12" i="68"/>
  <c r="H12" i="69"/>
  <c r="H12" i="74"/>
  <c r="H12" i="75"/>
  <c r="H12" i="79"/>
  <c r="H12" i="80"/>
  <c r="H12" i="83"/>
  <c r="H12" i="84"/>
  <c r="H12" i="85"/>
  <c r="H12" i="86"/>
  <c r="H12" i="87"/>
  <c r="H12" i="89"/>
  <c r="H12" i="92"/>
  <c r="H12" i="93"/>
  <c r="H12" i="100"/>
  <c r="H12" i="106"/>
  <c r="H12" i="108"/>
  <c r="H12" i="109"/>
  <c r="H12" i="110"/>
  <c r="H12" i="114"/>
  <c r="H12" i="115"/>
  <c r="H12" i="116"/>
  <c r="H12" i="117"/>
  <c r="H12" i="118"/>
  <c r="H12" i="119"/>
  <c r="H12" i="122"/>
  <c r="H12" i="131"/>
  <c r="H12" i="132"/>
  <c r="H12" i="137"/>
  <c r="H12" i="138"/>
  <c r="H12" i="139"/>
  <c r="H12" i="140"/>
  <c r="H12" i="141"/>
  <c r="H12" i="154"/>
  <c r="H12" i="155"/>
  <c r="H12" i="156"/>
  <c r="H12" i="162"/>
  <c r="H12" i="165"/>
  <c r="H12" i="166"/>
  <c r="H12" i="172"/>
  <c r="H12" i="174"/>
  <c r="H12" i="77"/>
  <c r="H11" i="2"/>
  <c r="H11" i="10"/>
  <c r="H11" i="9"/>
  <c r="H11" i="11"/>
  <c r="H11" i="12"/>
  <c r="H11" i="13"/>
  <c r="H11" i="14"/>
  <c r="H11" i="20"/>
  <c r="H11" i="23"/>
  <c r="H11" i="24"/>
  <c r="H11" i="25"/>
  <c r="H11" i="27"/>
  <c r="H11" i="28"/>
  <c r="H11" i="30"/>
  <c r="H11" i="31"/>
  <c r="H11" i="32"/>
  <c r="H11" i="35"/>
  <c r="H11" i="37"/>
  <c r="H11" i="38"/>
  <c r="H11" i="39"/>
  <c r="H11" i="40"/>
  <c r="H11" i="46"/>
  <c r="H11" i="47"/>
  <c r="H11" i="48"/>
  <c r="H11" i="49"/>
  <c r="H11" i="51"/>
  <c r="H11" i="53"/>
  <c r="H11" i="54"/>
  <c r="H11" i="55"/>
  <c r="H11" i="57"/>
  <c r="H11" i="58"/>
  <c r="H11" i="59"/>
  <c r="H11" i="60"/>
  <c r="H11" i="61"/>
  <c r="H11" i="62"/>
  <c r="H11" i="63"/>
  <c r="H11" i="64"/>
  <c r="H11" i="68"/>
  <c r="H11" i="69"/>
  <c r="H11" i="73"/>
  <c r="H11" i="74"/>
  <c r="H11" i="75"/>
  <c r="H11" i="76"/>
  <c r="H11" i="79"/>
  <c r="H11" i="80"/>
  <c r="H11" i="81"/>
  <c r="H11" i="82"/>
  <c r="H11" i="83"/>
  <c r="H11" i="84"/>
  <c r="H11" i="85"/>
  <c r="H11" i="86"/>
  <c r="H11" i="87"/>
  <c r="H11" i="89"/>
  <c r="H11" i="90"/>
  <c r="H11" i="92"/>
  <c r="H11" i="93"/>
  <c r="H11" i="96"/>
  <c r="H11" i="97"/>
  <c r="H11" i="98"/>
  <c r="H11" i="99"/>
  <c r="H11" i="100"/>
  <c r="H11" i="105"/>
  <c r="H11" i="106"/>
  <c r="H11" i="107"/>
  <c r="H11" i="108"/>
  <c r="H11" i="109"/>
  <c r="H11" i="110"/>
  <c r="H11" i="114"/>
  <c r="H11" i="115"/>
  <c r="H11" i="116"/>
  <c r="H11" i="117"/>
  <c r="H11" i="118"/>
  <c r="H11" i="119"/>
  <c r="H11" i="122"/>
  <c r="H11" i="125"/>
  <c r="H11" i="126"/>
  <c r="H11" i="127"/>
  <c r="H11" i="129"/>
  <c r="H11" i="131"/>
  <c r="H11" i="132"/>
  <c r="H11" i="133"/>
  <c r="H11" i="134"/>
  <c r="H11" i="135"/>
  <c r="H11" i="136"/>
  <c r="H11" i="137"/>
  <c r="H11" i="138"/>
  <c r="H11" i="139"/>
  <c r="H11" i="140"/>
  <c r="H11" i="141"/>
  <c r="H11" i="142"/>
  <c r="H11" i="143"/>
  <c r="H11" i="144"/>
  <c r="H11" i="145"/>
  <c r="H11" i="146"/>
  <c r="H11" i="147"/>
  <c r="H11" i="152"/>
  <c r="H11" i="154"/>
  <c r="H11" i="155"/>
  <c r="H11" i="156"/>
  <c r="H11" i="158"/>
  <c r="H11" i="159"/>
  <c r="H11" i="161"/>
  <c r="H11" i="162"/>
  <c r="H11" i="163"/>
  <c r="H11" i="165"/>
  <c r="H11" i="166"/>
  <c r="H11" i="167"/>
  <c r="H11" i="168"/>
  <c r="H11" i="170"/>
  <c r="H11" i="171"/>
  <c r="H11" i="172"/>
  <c r="H11" i="173"/>
  <c r="H11" i="174"/>
  <c r="H11" i="77"/>
  <c r="H47" i="155"/>
  <c r="H47" i="159"/>
  <c r="H43" i="11"/>
  <c r="H42" i="11" s="1"/>
  <c r="H43" i="12"/>
  <c r="H42" i="12" s="1"/>
  <c r="H43" i="14"/>
  <c r="H42" i="14" s="1"/>
  <c r="H42" i="33"/>
  <c r="H43" i="35"/>
  <c r="H42" i="35" s="1"/>
  <c r="H42" i="45"/>
  <c r="H42" i="50"/>
  <c r="H43" i="57"/>
  <c r="H42" i="57" s="1"/>
  <c r="H43" i="58"/>
  <c r="H42" i="58" s="1"/>
  <c r="H42" i="65"/>
  <c r="H43" i="69"/>
  <c r="H42" i="69" s="1"/>
  <c r="H42" i="78"/>
  <c r="H43" i="87"/>
  <c r="H42" i="87" s="1"/>
  <c r="H43" i="92"/>
  <c r="H42" i="94"/>
  <c r="H42" i="103"/>
  <c r="H43" i="106"/>
  <c r="H42" i="106" s="1"/>
  <c r="H43" i="109"/>
  <c r="H42" i="109" s="1"/>
  <c r="H43" i="110"/>
  <c r="H42" i="110" s="1"/>
  <c r="H43" i="114"/>
  <c r="H42" i="114" s="1"/>
  <c r="H43" i="115"/>
  <c r="H42" i="115" s="1"/>
  <c r="H43" i="116"/>
  <c r="H43" i="119"/>
  <c r="H42" i="119" s="1"/>
  <c r="H43" i="127"/>
  <c r="H42" i="127" s="1"/>
  <c r="H43" i="129"/>
  <c r="H42" i="129" s="1"/>
  <c r="H43" i="134"/>
  <c r="H42" i="134" s="1"/>
  <c r="H43" i="141"/>
  <c r="H42" i="141" s="1"/>
  <c r="H43" i="142"/>
  <c r="H42" i="142" s="1"/>
  <c r="H43" i="143"/>
  <c r="H42" i="143" s="1"/>
  <c r="H43" i="144"/>
  <c r="H43" i="145"/>
  <c r="H42" i="145" s="1"/>
  <c r="H43" i="154"/>
  <c r="H42" i="154" s="1"/>
  <c r="H43" i="155"/>
  <c r="H42" i="155" s="1"/>
  <c r="H43" i="165"/>
  <c r="H42" i="165" s="1"/>
  <c r="H43" i="166"/>
  <c r="H42" i="166" s="1"/>
  <c r="H43" i="168"/>
  <c r="H43" i="170"/>
  <c r="H42" i="170" s="1"/>
  <c r="H43" i="171"/>
  <c r="H42" i="171" s="1"/>
  <c r="H43" i="172"/>
  <c r="H42" i="172" s="1"/>
  <c r="H42" i="8"/>
  <c r="H42" i="19"/>
  <c r="H42" i="36"/>
  <c r="H42" i="43"/>
  <c r="H42" i="52"/>
  <c r="H42" i="92"/>
  <c r="H42" i="101"/>
  <c r="H42" i="111"/>
  <c r="H42" i="116"/>
  <c r="H42" i="124"/>
  <c r="H42" i="144"/>
  <c r="H42" i="148"/>
  <c r="H42" i="150"/>
  <c r="H42" i="157"/>
  <c r="H42" i="160"/>
  <c r="H42" i="168"/>
  <c r="H42" i="169"/>
  <c r="H29" i="2"/>
  <c r="H29" i="10"/>
  <c r="H29" i="9"/>
  <c r="H29" i="11"/>
  <c r="H29" i="12"/>
  <c r="H29" i="13"/>
  <c r="H29" i="14"/>
  <c r="H29" i="20"/>
  <c r="H29" i="23"/>
  <c r="H29" i="24"/>
  <c r="H29" i="25"/>
  <c r="H29" i="27"/>
  <c r="H29" i="28"/>
  <c r="H29" i="30"/>
  <c r="H29" i="31"/>
  <c r="H29" i="32"/>
  <c r="H29" i="35"/>
  <c r="H29" i="37"/>
  <c r="H29" i="38"/>
  <c r="H29" i="39"/>
  <c r="H29" i="40"/>
  <c r="H29" i="41"/>
  <c r="H29" i="46"/>
  <c r="H29" i="47"/>
  <c r="H29" i="48"/>
  <c r="H29" i="49"/>
  <c r="H29" i="51"/>
  <c r="H29" i="53"/>
  <c r="H29" i="54"/>
  <c r="H29" i="55"/>
  <c r="H29" i="57"/>
  <c r="H29" i="58"/>
  <c r="H29" i="59"/>
  <c r="H29" i="60"/>
  <c r="H29" i="61"/>
  <c r="H29" i="62"/>
  <c r="H29" i="63"/>
  <c r="H29" i="64"/>
  <c r="H29" i="68"/>
  <c r="H29" i="69"/>
  <c r="H29" i="73"/>
  <c r="H29" i="74"/>
  <c r="H29" i="75"/>
  <c r="H29" i="76"/>
  <c r="H29" i="79"/>
  <c r="H29" i="80"/>
  <c r="H29" i="81"/>
  <c r="H29" i="82"/>
  <c r="H29" i="83"/>
  <c r="H29" i="84"/>
  <c r="H29" i="85"/>
  <c r="H29" i="86"/>
  <c r="H29" i="87"/>
  <c r="H29" i="89"/>
  <c r="H29" i="90"/>
  <c r="H29" i="92"/>
  <c r="H29" i="93"/>
  <c r="H29" i="96"/>
  <c r="H29" i="97"/>
  <c r="H29" i="98"/>
  <c r="H29" i="99"/>
  <c r="H29" i="100"/>
  <c r="H29" i="105"/>
  <c r="H29" i="106"/>
  <c r="H29" i="107"/>
  <c r="H29" i="108"/>
  <c r="H29" i="109"/>
  <c r="H29" i="110"/>
  <c r="H29" i="114"/>
  <c r="H29" i="115"/>
  <c r="H29" i="116"/>
  <c r="H29" i="117"/>
  <c r="H29" i="118"/>
  <c r="H29" i="119"/>
  <c r="H29" i="122"/>
  <c r="H29" i="125"/>
  <c r="H29" i="126"/>
  <c r="H29" i="127"/>
  <c r="H29" i="129"/>
  <c r="H29" i="130"/>
  <c r="H29" i="131"/>
  <c r="H29" i="132"/>
  <c r="H29" i="133"/>
  <c r="H29" i="134"/>
  <c r="H29" i="135"/>
  <c r="H29" i="136"/>
  <c r="H29" i="137"/>
  <c r="H29" i="138"/>
  <c r="H29" i="139"/>
  <c r="H29" i="140"/>
  <c r="H29" i="141"/>
  <c r="H29" i="142"/>
  <c r="H29" i="143"/>
  <c r="H29" i="144"/>
  <c r="H29" i="145"/>
  <c r="H29" i="146"/>
  <c r="H29" i="147"/>
  <c r="H29" i="152"/>
  <c r="H29" i="154"/>
  <c r="H29" i="155"/>
  <c r="H29" i="156"/>
  <c r="H29" i="158"/>
  <c r="H29" i="159"/>
  <c r="H29" i="161"/>
  <c r="H29" i="162"/>
  <c r="H29" i="163"/>
  <c r="H29" i="165"/>
  <c r="H29" i="166"/>
  <c r="H29" i="167"/>
  <c r="H29" i="168"/>
  <c r="H29" i="170"/>
  <c r="H29" i="171"/>
  <c r="H29" i="172"/>
  <c r="H29" i="173"/>
  <c r="H29" i="174"/>
  <c r="H29" i="77"/>
  <c r="H27" i="2"/>
  <c r="H27" i="10"/>
  <c r="H27" i="9"/>
  <c r="H27" i="11"/>
  <c r="H27" i="12"/>
  <c r="H27" i="13"/>
  <c r="H27" i="14"/>
  <c r="H27" i="20"/>
  <c r="H27" i="23"/>
  <c r="H27" i="24"/>
  <c r="H27" i="25"/>
  <c r="H27" i="27"/>
  <c r="H27" i="28"/>
  <c r="H27" i="30"/>
  <c r="H27" i="31"/>
  <c r="H27" i="32"/>
  <c r="H27" i="35"/>
  <c r="H27" i="37"/>
  <c r="H27" i="38"/>
  <c r="H27" i="39"/>
  <c r="H27" i="40"/>
  <c r="H27" i="41"/>
  <c r="H27" i="46"/>
  <c r="H27" i="47"/>
  <c r="H27" i="48"/>
  <c r="H27" i="49"/>
  <c r="H27" i="51"/>
  <c r="H27" i="53"/>
  <c r="H27" i="54"/>
  <c r="H27" i="55"/>
  <c r="H27" i="57"/>
  <c r="H27" i="58"/>
  <c r="H27" i="59"/>
  <c r="H27" i="60"/>
  <c r="H27" i="61"/>
  <c r="H27" i="62"/>
  <c r="H27" i="63"/>
  <c r="H27" i="64"/>
  <c r="H27" i="68"/>
  <c r="H27" i="69"/>
  <c r="H27" i="73"/>
  <c r="H27" i="74"/>
  <c r="H27" i="75"/>
  <c r="H27" i="76"/>
  <c r="H27" i="79"/>
  <c r="H27" i="80"/>
  <c r="H27" i="81"/>
  <c r="H27" i="82"/>
  <c r="H27" i="83"/>
  <c r="H27" i="84"/>
  <c r="H27" i="85"/>
  <c r="H27" i="86"/>
  <c r="H27" i="87"/>
  <c r="H27" i="89"/>
  <c r="H27" i="90"/>
  <c r="H27" i="92"/>
  <c r="H27" i="93"/>
  <c r="H27" i="96"/>
  <c r="H27" i="97"/>
  <c r="H27" i="98"/>
  <c r="H27" i="99"/>
  <c r="H27" i="100"/>
  <c r="H27" i="105"/>
  <c r="H27" i="106"/>
  <c r="H27" i="107"/>
  <c r="H27" i="108"/>
  <c r="H27" i="109"/>
  <c r="H27" i="110"/>
  <c r="H27" i="114"/>
  <c r="H27" i="115"/>
  <c r="H27" i="116"/>
  <c r="H27" i="117"/>
  <c r="H27" i="118"/>
  <c r="H27" i="119"/>
  <c r="H27" i="122"/>
  <c r="H27" i="125"/>
  <c r="H27" i="126"/>
  <c r="H27" i="127"/>
  <c r="H27" i="129"/>
  <c r="H27" i="130"/>
  <c r="H27" i="131"/>
  <c r="H27" i="132"/>
  <c r="H27" i="133"/>
  <c r="H27" i="134"/>
  <c r="H27" i="135"/>
  <c r="H27" i="136"/>
  <c r="H27" i="137"/>
  <c r="H27" i="138"/>
  <c r="H27" i="139"/>
  <c r="H27" i="140"/>
  <c r="H27" i="141"/>
  <c r="H27" i="142"/>
  <c r="H27" i="143"/>
  <c r="H27" i="144"/>
  <c r="H27" i="145"/>
  <c r="H27" i="146"/>
  <c r="H27" i="147"/>
  <c r="H27" i="152"/>
  <c r="H27" i="154"/>
  <c r="H27" i="155"/>
  <c r="H27" i="156"/>
  <c r="H27" i="158"/>
  <c r="H27" i="159"/>
  <c r="H27" i="161"/>
  <c r="H27" i="162"/>
  <c r="H27" i="163"/>
  <c r="H27" i="165"/>
  <c r="H27" i="166"/>
  <c r="H27" i="167"/>
  <c r="H27" i="168"/>
  <c r="H27" i="170"/>
  <c r="H27" i="171"/>
  <c r="H27" i="172"/>
  <c r="H27" i="173"/>
  <c r="H27" i="174"/>
  <c r="H27" i="77"/>
  <c r="H14" i="2"/>
  <c r="H14" i="10"/>
  <c r="H14" i="9"/>
  <c r="H14" i="11"/>
  <c r="H14" i="12"/>
  <c r="H14" i="13"/>
  <c r="H14" i="14"/>
  <c r="H14" i="20"/>
  <c r="H14" i="23"/>
  <c r="H14" i="24"/>
  <c r="H14" i="25"/>
  <c r="H14" i="27"/>
  <c r="H14" i="28"/>
  <c r="H14" i="30"/>
  <c r="H14" i="31"/>
  <c r="H14" i="32"/>
  <c r="H14" i="35"/>
  <c r="H14" i="37"/>
  <c r="H14" i="38"/>
  <c r="H14" i="39"/>
  <c r="H14" i="40"/>
  <c r="H14" i="41"/>
  <c r="H14" i="46"/>
  <c r="H14" i="47"/>
  <c r="H14" i="48"/>
  <c r="H14" i="49"/>
  <c r="H14" i="51"/>
  <c r="H14" i="53"/>
  <c r="H14" i="54"/>
  <c r="H14" i="55"/>
  <c r="H14" i="57"/>
  <c r="H14" i="58"/>
  <c r="H14" i="59"/>
  <c r="H14" i="60"/>
  <c r="H14" i="61"/>
  <c r="H14" i="62"/>
  <c r="H14" i="63"/>
  <c r="H14" i="64"/>
  <c r="H14" i="68"/>
  <c r="H14" i="69"/>
  <c r="H14" i="73"/>
  <c r="H14" i="74"/>
  <c r="H14" i="75"/>
  <c r="H14" i="76"/>
  <c r="H14" i="79"/>
  <c r="H14" i="80"/>
  <c r="H14" i="81"/>
  <c r="H14" i="82"/>
  <c r="H14" i="83"/>
  <c r="H14" i="84"/>
  <c r="H14" i="85"/>
  <c r="H14" i="86"/>
  <c r="H14" i="87"/>
  <c r="H14" i="89"/>
  <c r="H14" i="90"/>
  <c r="H14" i="92"/>
  <c r="H14" i="93"/>
  <c r="H14" i="96"/>
  <c r="H14" i="97"/>
  <c r="H14" i="98"/>
  <c r="H14" i="99"/>
  <c r="H14" i="100"/>
  <c r="H14" i="105"/>
  <c r="H14" i="106"/>
  <c r="H14" i="107"/>
  <c r="H14" i="108"/>
  <c r="H14" i="109"/>
  <c r="H14" i="110"/>
  <c r="H14" i="114"/>
  <c r="H14" i="115"/>
  <c r="H14" i="116"/>
  <c r="H14" i="117"/>
  <c r="H14" i="118"/>
  <c r="H14" i="119"/>
  <c r="H14" i="122"/>
  <c r="H14" i="125"/>
  <c r="H14" i="126"/>
  <c r="H14" i="127"/>
  <c r="H14" i="129"/>
  <c r="H14" i="130"/>
  <c r="H14" i="131"/>
  <c r="H14" i="132"/>
  <c r="H14" i="133"/>
  <c r="H14" i="134"/>
  <c r="H14" i="135"/>
  <c r="H14" i="136"/>
  <c r="H14" i="137"/>
  <c r="H14" i="138"/>
  <c r="H14" i="139"/>
  <c r="H14" i="140"/>
  <c r="H14" i="141"/>
  <c r="H14" i="142"/>
  <c r="H14" i="143"/>
  <c r="H14" i="144"/>
  <c r="H14" i="145"/>
  <c r="H14" i="146"/>
  <c r="H14" i="147"/>
  <c r="H14" i="152"/>
  <c r="H14" i="154"/>
  <c r="H14" i="155"/>
  <c r="H14" i="156"/>
  <c r="H14" i="158"/>
  <c r="H14" i="159"/>
  <c r="H14" i="161"/>
  <c r="H14" i="162"/>
  <c r="H14" i="163"/>
  <c r="H14" i="165"/>
  <c r="H14" i="166"/>
  <c r="H14" i="167"/>
  <c r="H14" i="168"/>
  <c r="H14" i="170"/>
  <c r="H14" i="171"/>
  <c r="H14" i="172"/>
  <c r="H14" i="173"/>
  <c r="H14" i="174"/>
  <c r="H14" i="77"/>
  <c r="C39" i="30"/>
  <c r="H16" i="117" l="1"/>
  <c r="H16" i="110"/>
  <c r="H16" i="108"/>
  <c r="H16" i="172"/>
  <c r="H16" i="140"/>
  <c r="H16" i="114"/>
  <c r="H31" i="77"/>
  <c r="H31" i="168"/>
  <c r="H31" i="155"/>
  <c r="H31" i="144"/>
  <c r="H31" i="136"/>
  <c r="H31" i="127"/>
  <c r="H31" i="115"/>
  <c r="H31" i="100"/>
  <c r="H31" i="89"/>
  <c r="H31" i="84"/>
  <c r="H31" i="80"/>
  <c r="H31" i="74"/>
  <c r="H31" i="62"/>
  <c r="H31" i="58"/>
  <c r="H31" i="47"/>
  <c r="H31" i="39"/>
  <c r="H31" i="24"/>
  <c r="H16" i="4"/>
  <c r="H20" i="157"/>
  <c r="H20" i="123"/>
  <c r="H20" i="102"/>
  <c r="H20" i="70"/>
  <c r="H20" i="42"/>
  <c r="H31" i="153"/>
  <c r="H31" i="121"/>
  <c r="H31" i="101"/>
  <c r="H31" i="78"/>
  <c r="H31" i="65"/>
  <c r="H31" i="36"/>
  <c r="H31" i="19"/>
  <c r="H16" i="139"/>
  <c r="H16" i="131"/>
  <c r="H20" i="8"/>
  <c r="H31" i="7"/>
  <c r="H16" i="58"/>
  <c r="H16" i="151"/>
  <c r="H20" i="164"/>
  <c r="H20" i="151"/>
  <c r="H20" i="128"/>
  <c r="H20" i="120"/>
  <c r="H20" i="104"/>
  <c r="H20" i="95"/>
  <c r="H20" i="72"/>
  <c r="H20" i="56"/>
  <c r="H20" i="44"/>
  <c r="H20" i="34"/>
  <c r="H20" i="6"/>
  <c r="H31" i="148"/>
  <c r="H16" i="119"/>
  <c r="H31" i="171"/>
  <c r="H31" i="161"/>
  <c r="H31" i="117"/>
  <c r="H31" i="92"/>
  <c r="H31" i="87"/>
  <c r="H31" i="83"/>
  <c r="H31" i="79"/>
  <c r="H31" i="51"/>
  <c r="H31" i="46"/>
  <c r="H31" i="38"/>
  <c r="H31" i="31"/>
  <c r="H31" i="27"/>
  <c r="H31" i="11"/>
  <c r="H16" i="103"/>
  <c r="H16" i="8"/>
  <c r="H20" i="160"/>
  <c r="H20" i="150"/>
  <c r="H20" i="124"/>
  <c r="H20" i="113"/>
  <c r="H20" i="103"/>
  <c r="H20" i="94"/>
  <c r="H20" i="71"/>
  <c r="H20" i="52"/>
  <c r="H20" i="43"/>
  <c r="H20" i="33"/>
  <c r="H20" i="16"/>
  <c r="H20" i="5"/>
  <c r="H31" i="3"/>
  <c r="H31" i="149"/>
  <c r="H31" i="112"/>
  <c r="H31" i="88"/>
  <c r="H31" i="50"/>
  <c r="H31" i="26"/>
  <c r="H31" i="4"/>
  <c r="H31" i="137"/>
  <c r="H31" i="116"/>
  <c r="H31" i="55"/>
  <c r="H31" i="30"/>
  <c r="H31" i="14"/>
  <c r="H31" i="9"/>
  <c r="H16" i="7"/>
  <c r="H31" i="124"/>
  <c r="H31" i="131"/>
  <c r="H31" i="139"/>
  <c r="H31" i="147"/>
  <c r="H31" i="156"/>
  <c r="H31" i="160"/>
  <c r="H31" i="165"/>
  <c r="H31" i="167"/>
  <c r="H31" i="105"/>
  <c r="H16" i="116"/>
  <c r="H16" i="115"/>
  <c r="H16" i="100"/>
  <c r="H16" i="132"/>
  <c r="H16" i="118"/>
  <c r="H16" i="93"/>
  <c r="H31" i="173"/>
  <c r="H31" i="40"/>
  <c r="H31" i="162"/>
  <c r="H31" i="150"/>
  <c r="H31" i="113"/>
  <c r="H31" i="94"/>
  <c r="H31" i="52"/>
  <c r="H31" i="33"/>
  <c r="H31" i="5"/>
  <c r="H31" i="151"/>
  <c r="H31" i="120"/>
  <c r="H31" i="95"/>
  <c r="H31" i="56"/>
  <c r="H31" i="34"/>
  <c r="H31" i="6"/>
  <c r="H31" i="163"/>
  <c r="H31" i="152"/>
  <c r="H31" i="140"/>
  <c r="H31" i="132"/>
  <c r="H31" i="119"/>
  <c r="H31" i="108"/>
  <c r="H31" i="96"/>
  <c r="H31" i="85"/>
  <c r="H31" i="75"/>
  <c r="H31" i="63"/>
  <c r="H31" i="54"/>
  <c r="H31" i="20"/>
  <c r="H31" i="170"/>
  <c r="H20" i="153"/>
  <c r="H20" i="121"/>
  <c r="H20" i="101"/>
  <c r="H20" i="65"/>
  <c r="H20" i="36"/>
  <c r="H20" i="7"/>
  <c r="H31" i="68"/>
  <c r="H16" i="6"/>
  <c r="H31" i="159"/>
  <c r="H31" i="157"/>
  <c r="H31" i="123"/>
  <c r="H31" i="102"/>
  <c r="H31" i="70"/>
  <c r="H31" i="42"/>
  <c r="H31" i="8"/>
  <c r="H31" i="164"/>
  <c r="H31" i="128"/>
  <c r="H31" i="104"/>
  <c r="H31" i="72"/>
  <c r="H31" i="44"/>
  <c r="H31" i="154"/>
  <c r="H31" i="133"/>
  <c r="H20" i="169"/>
  <c r="H20" i="111"/>
  <c r="H20" i="78"/>
  <c r="H20" i="45"/>
  <c r="H20" i="19"/>
  <c r="H31" i="143"/>
  <c r="H20" i="148"/>
  <c r="H16" i="162"/>
  <c r="H16" i="156"/>
  <c r="H16" i="138"/>
  <c r="H20" i="144"/>
  <c r="H20" i="92"/>
  <c r="H20" i="35"/>
  <c r="H20" i="142"/>
  <c r="H20" i="41"/>
  <c r="H20" i="13"/>
  <c r="H20" i="10"/>
  <c r="H31" i="174"/>
  <c r="H31" i="166"/>
  <c r="H31" i="158"/>
  <c r="H20" i="143"/>
  <c r="H20" i="40"/>
  <c r="H20" i="20"/>
  <c r="H31" i="145"/>
  <c r="H31" i="141"/>
  <c r="H31" i="129"/>
  <c r="H31" i="125"/>
  <c r="H31" i="109"/>
  <c r="H31" i="97"/>
  <c r="H31" i="93"/>
  <c r="H31" i="81"/>
  <c r="H31" i="76"/>
  <c r="H31" i="64"/>
  <c r="H31" i="60"/>
  <c r="H31" i="48"/>
  <c r="H31" i="32"/>
  <c r="H31" i="28"/>
  <c r="H31" i="12"/>
  <c r="H31" i="146"/>
  <c r="H31" i="142"/>
  <c r="H31" i="138"/>
  <c r="H31" i="134"/>
  <c r="H31" i="130"/>
  <c r="H31" i="126"/>
  <c r="H31" i="122"/>
  <c r="H31" i="118"/>
  <c r="H31" i="114"/>
  <c r="H31" i="110"/>
  <c r="H31" i="106"/>
  <c r="H31" i="98"/>
  <c r="H31" i="90"/>
  <c r="H31" i="86"/>
  <c r="H31" i="82"/>
  <c r="H31" i="73"/>
  <c r="H31" i="69"/>
  <c r="H31" i="61"/>
  <c r="H31" i="57"/>
  <c r="H31" i="53"/>
  <c r="H31" i="49"/>
  <c r="H31" i="41"/>
  <c r="H31" i="37"/>
  <c r="H31" i="25"/>
  <c r="H31" i="13"/>
  <c r="H31" i="10"/>
  <c r="I138" i="2"/>
  <c r="I138" i="3"/>
  <c r="I138" i="4"/>
  <c r="I138" i="5"/>
  <c r="I138" i="6"/>
  <c r="I138" i="7"/>
  <c r="I138" i="8"/>
  <c r="I138" i="10"/>
  <c r="I138" i="9"/>
  <c r="I138" i="11"/>
  <c r="I138" i="12"/>
  <c r="I138" i="13"/>
  <c r="I138" i="14"/>
  <c r="I138" i="16"/>
  <c r="I138" i="19"/>
  <c r="I138" i="20"/>
  <c r="I138" i="23"/>
  <c r="I138" i="24"/>
  <c r="I138" i="25"/>
  <c r="I138" i="26"/>
  <c r="I138" i="27"/>
  <c r="I138" i="28"/>
  <c r="I138" i="30"/>
  <c r="I138" i="31"/>
  <c r="I138" i="32"/>
  <c r="I138" i="33"/>
  <c r="I138" i="34"/>
  <c r="I138" i="35"/>
  <c r="I138" i="37"/>
  <c r="I138" i="38"/>
  <c r="I138" i="39"/>
  <c r="I138" i="40"/>
  <c r="I138" i="41"/>
  <c r="I138" i="42"/>
  <c r="I138" i="43"/>
  <c r="I138" i="44"/>
  <c r="I138" i="45"/>
  <c r="I138" i="46"/>
  <c r="I138" i="47"/>
  <c r="I138" i="48"/>
  <c r="I138" i="49"/>
  <c r="I138" i="50"/>
  <c r="I138" i="51"/>
  <c r="I138" i="52"/>
  <c r="I138" i="53"/>
  <c r="I138" i="54"/>
  <c r="I138" i="55"/>
  <c r="I138" i="56"/>
  <c r="I138" i="57"/>
  <c r="I138" i="58"/>
  <c r="I138" i="59"/>
  <c r="I138" i="60"/>
  <c r="I138" i="61"/>
  <c r="I138" i="62"/>
  <c r="I138" i="63"/>
  <c r="I138" i="64"/>
  <c r="I138" i="65"/>
  <c r="I138" i="68"/>
  <c r="I138" i="69"/>
  <c r="I138" i="70"/>
  <c r="I138" i="71"/>
  <c r="I138" i="72"/>
  <c r="I138" i="73"/>
  <c r="I138" i="74"/>
  <c r="I138" i="75"/>
  <c r="I138" i="76"/>
  <c r="I138" i="77"/>
  <c r="I138" i="78"/>
  <c r="I138" i="79"/>
  <c r="I138" i="80"/>
  <c r="I138" i="81"/>
  <c r="I138" i="82"/>
  <c r="I138" i="83"/>
  <c r="I138" i="84"/>
  <c r="I138" i="85"/>
  <c r="I138" i="86"/>
  <c r="I138" i="87"/>
  <c r="I138" i="88"/>
  <c r="I138" i="89"/>
  <c r="I138" i="90"/>
  <c r="I138" i="92"/>
  <c r="I138" i="93"/>
  <c r="I138" i="94"/>
  <c r="I138" i="95"/>
  <c r="I138" i="96"/>
  <c r="I138" i="97"/>
  <c r="I138" i="98"/>
  <c r="I138" i="99"/>
  <c r="I138" i="100"/>
  <c r="I138" i="101"/>
  <c r="I138" i="102"/>
  <c r="I138" i="103"/>
  <c r="I138" i="104"/>
  <c r="I138" i="105"/>
  <c r="I138" i="106"/>
  <c r="I138" i="107"/>
  <c r="I138" i="108"/>
  <c r="I138" i="109"/>
  <c r="I138" i="110"/>
  <c r="I138" i="111"/>
  <c r="I138" i="112"/>
  <c r="I138" i="113"/>
  <c r="I138" i="114"/>
  <c r="I138" i="115"/>
  <c r="I138" i="116"/>
  <c r="I138" i="117"/>
  <c r="I138" i="118"/>
  <c r="I138" i="119"/>
  <c r="I138" i="120"/>
  <c r="I138" i="121"/>
  <c r="I138" i="122"/>
  <c r="I138" i="123"/>
  <c r="I138" i="124"/>
  <c r="I138" i="125"/>
  <c r="I138" i="126"/>
  <c r="I138" i="127"/>
  <c r="I138" i="128"/>
  <c r="I138" i="129"/>
  <c r="I138" i="130"/>
  <c r="I138" i="131"/>
  <c r="I138" i="132"/>
  <c r="I138" i="133"/>
  <c r="I138" i="134"/>
  <c r="I138" i="135"/>
  <c r="I138" i="136"/>
  <c r="I138" i="137"/>
  <c r="I138" i="138"/>
  <c r="I138" i="139"/>
  <c r="I138" i="140"/>
  <c r="I138" i="141"/>
  <c r="I138" i="142"/>
  <c r="I138" i="143"/>
  <c r="I138" i="144"/>
  <c r="I138" i="145"/>
  <c r="I138" i="146"/>
  <c r="I138" i="147"/>
  <c r="I138" i="148"/>
  <c r="I138" i="149"/>
  <c r="I138" i="150"/>
  <c r="I138" i="151"/>
  <c r="I138" i="152"/>
  <c r="I138" i="153"/>
  <c r="I138" i="154"/>
  <c r="I138" i="155"/>
  <c r="H138" i="155" s="1"/>
  <c r="H109" i="155" s="1"/>
  <c r="I138" i="156"/>
  <c r="I138" i="157"/>
  <c r="I138" i="158"/>
  <c r="I138" i="160"/>
  <c r="I138" i="161"/>
  <c r="I138" i="162"/>
  <c r="I138" i="163"/>
  <c r="I138" i="164"/>
  <c r="I138" i="165"/>
  <c r="I138" i="166"/>
  <c r="I138" i="167"/>
  <c r="I138" i="168"/>
  <c r="I138" i="169"/>
  <c r="I138" i="170"/>
  <c r="I138" i="172"/>
  <c r="I138" i="173"/>
  <c r="I138" i="174"/>
  <c r="I138" i="171"/>
  <c r="I47" i="2"/>
  <c r="I47" i="3"/>
  <c r="I47" i="4"/>
  <c r="I47" i="5"/>
  <c r="I47" i="6"/>
  <c r="I47" i="7"/>
  <c r="I47" i="8"/>
  <c r="I47" i="10"/>
  <c r="I47" i="9"/>
  <c r="I47" i="11"/>
  <c r="I47" i="12"/>
  <c r="I47" i="13"/>
  <c r="I47" i="14"/>
  <c r="I47" i="16"/>
  <c r="I47" i="19"/>
  <c r="I47" i="20"/>
  <c r="I47" i="23"/>
  <c r="I47" i="24"/>
  <c r="I47" i="25"/>
  <c r="I47" i="26"/>
  <c r="I47" i="27"/>
  <c r="I47" i="28"/>
  <c r="I47" i="30"/>
  <c r="I47" i="31"/>
  <c r="I47" i="32"/>
  <c r="I47" i="33"/>
  <c r="I47" i="34"/>
  <c r="I47" i="35"/>
  <c r="I47" i="36"/>
  <c r="I47" i="37"/>
  <c r="I47" i="38"/>
  <c r="I47" i="39"/>
  <c r="I47" i="40"/>
  <c r="I47" i="41"/>
  <c r="I47" i="42"/>
  <c r="I47" i="43"/>
  <c r="I47" i="44"/>
  <c r="I47" i="45"/>
  <c r="I47" i="46"/>
  <c r="I47" i="47"/>
  <c r="I47" i="48"/>
  <c r="I47" i="49"/>
  <c r="I47" i="50"/>
  <c r="I47" i="51"/>
  <c r="I47" i="52"/>
  <c r="I47" i="53"/>
  <c r="I47" i="54"/>
  <c r="I47" i="55"/>
  <c r="I47" i="56"/>
  <c r="I47" i="57"/>
  <c r="I47" i="58"/>
  <c r="I47" i="59"/>
  <c r="I47" i="60"/>
  <c r="I47" i="61"/>
  <c r="I47" i="62"/>
  <c r="I47" i="63"/>
  <c r="I47" i="64"/>
  <c r="I47" i="65"/>
  <c r="I47" i="68"/>
  <c r="I47" i="69"/>
  <c r="I47" i="70"/>
  <c r="I47" i="71"/>
  <c r="I47" i="72"/>
  <c r="I47" i="73"/>
  <c r="I47" i="74"/>
  <c r="I47" i="75"/>
  <c r="I47" i="76"/>
  <c r="I47" i="77"/>
  <c r="I47" i="78"/>
  <c r="I47" i="79"/>
  <c r="I47" i="80"/>
  <c r="I47" i="81"/>
  <c r="I47" i="82"/>
  <c r="I47" i="83"/>
  <c r="I47" i="84"/>
  <c r="I47" i="85"/>
  <c r="I47" i="86"/>
  <c r="I47" i="87"/>
  <c r="I47" i="88"/>
  <c r="I47" i="89"/>
  <c r="I47" i="90"/>
  <c r="I47" i="92"/>
  <c r="I47" i="93"/>
  <c r="I47" i="94"/>
  <c r="I47" i="95"/>
  <c r="I47" i="96"/>
  <c r="I47" i="97"/>
  <c r="I47" i="98"/>
  <c r="I47" i="99"/>
  <c r="I47" i="100"/>
  <c r="I47" i="101"/>
  <c r="I47" i="102"/>
  <c r="I47" i="103"/>
  <c r="I47" i="104"/>
  <c r="I47" i="105"/>
  <c r="I47" i="106"/>
  <c r="I47" i="107"/>
  <c r="I47" i="108"/>
  <c r="I47" i="109"/>
  <c r="I47" i="110"/>
  <c r="I47" i="111"/>
  <c r="I47" i="112"/>
  <c r="I47" i="113"/>
  <c r="I47" i="114"/>
  <c r="I47" i="115"/>
  <c r="I47" i="116"/>
  <c r="I47" i="117"/>
  <c r="I47" i="118"/>
  <c r="I47" i="119"/>
  <c r="I47" i="120"/>
  <c r="I47" i="121"/>
  <c r="I47" i="122"/>
  <c r="I47" i="123"/>
  <c r="I47" i="124"/>
  <c r="I47" i="125"/>
  <c r="I47" i="126"/>
  <c r="I47" i="127"/>
  <c r="I47" i="128"/>
  <c r="I47" i="129"/>
  <c r="I47" i="130"/>
  <c r="I47" i="131"/>
  <c r="I47" i="132"/>
  <c r="I47" i="133"/>
  <c r="I47" i="134"/>
  <c r="I47" i="135"/>
  <c r="I47" i="136"/>
  <c r="I47" i="137"/>
  <c r="I47" i="138"/>
  <c r="I47" i="139"/>
  <c r="I47" i="140"/>
  <c r="I47" i="141"/>
  <c r="I47" i="142"/>
  <c r="I47" i="143"/>
  <c r="I47" i="144"/>
  <c r="I47" i="145"/>
  <c r="I47" i="146"/>
  <c r="I47" i="147"/>
  <c r="I47" i="148"/>
  <c r="I47" i="149"/>
  <c r="I47" i="150"/>
  <c r="I47" i="151"/>
  <c r="I47" i="152"/>
  <c r="I47" i="153"/>
  <c r="I47" i="154"/>
  <c r="I47" i="155"/>
  <c r="I47" i="156"/>
  <c r="I47" i="157"/>
  <c r="I47" i="158"/>
  <c r="I47" i="159"/>
  <c r="I47" i="160"/>
  <c r="I47" i="161"/>
  <c r="I47" i="162"/>
  <c r="I47" i="163"/>
  <c r="I47" i="164"/>
  <c r="I47" i="165"/>
  <c r="I47" i="166"/>
  <c r="I47" i="167"/>
  <c r="I47" i="168"/>
  <c r="I47" i="169"/>
  <c r="I47" i="171"/>
  <c r="I47" i="172"/>
  <c r="I47" i="173"/>
  <c r="I47" i="174"/>
  <c r="I47" i="170"/>
  <c r="I201" i="170"/>
  <c r="H129" i="168" l="1"/>
  <c r="G129" i="168" s="1"/>
  <c r="H128" i="168"/>
  <c r="G128" i="168" s="1"/>
  <c r="H126" i="168"/>
  <c r="G126" i="168" s="1"/>
  <c r="H125" i="168"/>
  <c r="G125" i="168" s="1"/>
  <c r="H116" i="168"/>
  <c r="G116" i="168" s="1"/>
  <c r="H111" i="168"/>
  <c r="G111" i="168" s="1"/>
  <c r="H110" i="168"/>
  <c r="G110" i="168" s="1"/>
  <c r="I108" i="168"/>
  <c r="H129" i="151"/>
  <c r="G129" i="151" s="1"/>
  <c r="H128" i="151"/>
  <c r="G128" i="151" s="1"/>
  <c r="H126" i="151"/>
  <c r="G126" i="151" s="1"/>
  <c r="H125" i="151"/>
  <c r="G125" i="151" s="1"/>
  <c r="H116" i="151"/>
  <c r="G116" i="151" s="1"/>
  <c r="H111" i="151"/>
  <c r="G111" i="151" s="1"/>
  <c r="H110" i="151"/>
  <c r="G110" i="151" s="1"/>
  <c r="I108" i="151"/>
  <c r="H129" i="139"/>
  <c r="G129" i="139" s="1"/>
  <c r="H128" i="139"/>
  <c r="G128" i="139" s="1"/>
  <c r="H126" i="139"/>
  <c r="G126" i="139" s="1"/>
  <c r="H125" i="139"/>
  <c r="G125" i="139" s="1"/>
  <c r="H116" i="139"/>
  <c r="G116" i="139" s="1"/>
  <c r="H111" i="139"/>
  <c r="G111" i="139" s="1"/>
  <c r="H110" i="139"/>
  <c r="G110" i="139" s="1"/>
  <c r="I108" i="139"/>
  <c r="H129" i="127"/>
  <c r="G129" i="127" s="1"/>
  <c r="H128" i="127"/>
  <c r="G128" i="127" s="1"/>
  <c r="H126" i="127"/>
  <c r="G126" i="127" s="1"/>
  <c r="H125" i="127"/>
  <c r="G125" i="127" s="1"/>
  <c r="H116" i="127"/>
  <c r="G116" i="127" s="1"/>
  <c r="H111" i="127"/>
  <c r="G111" i="127" s="1"/>
  <c r="H110" i="127"/>
  <c r="G110" i="127" s="1"/>
  <c r="I108" i="127"/>
  <c r="H129" i="107"/>
  <c r="G129" i="107" s="1"/>
  <c r="H128" i="107"/>
  <c r="G128" i="107" s="1"/>
  <c r="H126" i="107"/>
  <c r="G126" i="107" s="1"/>
  <c r="H125" i="107"/>
  <c r="G125" i="107" s="1"/>
  <c r="H116" i="107"/>
  <c r="G116" i="107" s="1"/>
  <c r="H111" i="107"/>
  <c r="G111" i="107" s="1"/>
  <c r="H110" i="107"/>
  <c r="G110" i="107" s="1"/>
  <c r="I108" i="107"/>
  <c r="I103" i="107" s="1"/>
  <c r="H129" i="71"/>
  <c r="G129" i="71" s="1"/>
  <c r="H128" i="71"/>
  <c r="G128" i="71" s="1"/>
  <c r="H126" i="71"/>
  <c r="G126" i="71" s="1"/>
  <c r="H125" i="71"/>
  <c r="G125" i="71" s="1"/>
  <c r="H116" i="71"/>
  <c r="G116" i="71" s="1"/>
  <c r="H111" i="71"/>
  <c r="G111" i="71" s="1"/>
  <c r="H110" i="71"/>
  <c r="G110" i="71" s="1"/>
  <c r="I108" i="71"/>
  <c r="H129" i="6"/>
  <c r="G129" i="6" s="1"/>
  <c r="H128" i="6"/>
  <c r="G128" i="6" s="1"/>
  <c r="H126" i="6"/>
  <c r="G126" i="6" s="1"/>
  <c r="H125" i="6"/>
  <c r="G125" i="6" s="1"/>
  <c r="H116" i="6"/>
  <c r="G116" i="6" s="1"/>
  <c r="H111" i="6"/>
  <c r="G111" i="6" s="1"/>
  <c r="H110" i="6"/>
  <c r="I108" i="6"/>
  <c r="H129" i="172"/>
  <c r="G129" i="172" s="1"/>
  <c r="H128" i="172"/>
  <c r="G128" i="172" s="1"/>
  <c r="H126" i="172"/>
  <c r="G126" i="172" s="1"/>
  <c r="H125" i="172"/>
  <c r="G125" i="172" s="1"/>
  <c r="H116" i="172"/>
  <c r="G116" i="172" s="1"/>
  <c r="H111" i="172"/>
  <c r="G111" i="172" s="1"/>
  <c r="H110" i="172"/>
  <c r="G110" i="172" s="1"/>
  <c r="I108" i="172"/>
  <c r="H129" i="167"/>
  <c r="G129" i="167" s="1"/>
  <c r="H128" i="167"/>
  <c r="G128" i="167" s="1"/>
  <c r="H126" i="167"/>
  <c r="G126" i="167" s="1"/>
  <c r="H125" i="167"/>
  <c r="G125" i="167" s="1"/>
  <c r="H111" i="167"/>
  <c r="G111" i="167" s="1"/>
  <c r="H110" i="167"/>
  <c r="G110" i="167" s="1"/>
  <c r="H116" i="167"/>
  <c r="G116" i="167" s="1"/>
  <c r="I108" i="167"/>
  <c r="H129" i="163"/>
  <c r="G129" i="163" s="1"/>
  <c r="H128" i="163"/>
  <c r="G128" i="163" s="1"/>
  <c r="H126" i="163"/>
  <c r="G126" i="163" s="1"/>
  <c r="H125" i="163"/>
  <c r="G125" i="163" s="1"/>
  <c r="H116" i="163"/>
  <c r="G116" i="163" s="1"/>
  <c r="H111" i="163"/>
  <c r="G111" i="163" s="1"/>
  <c r="H110" i="163"/>
  <c r="G110" i="163" s="1"/>
  <c r="I108" i="163"/>
  <c r="H116" i="158"/>
  <c r="G116" i="158" s="1"/>
  <c r="H129" i="158"/>
  <c r="G129" i="158" s="1"/>
  <c r="H126" i="158"/>
  <c r="G126" i="158" s="1"/>
  <c r="H111" i="158"/>
  <c r="G111" i="158" s="1"/>
  <c r="H110" i="158"/>
  <c r="G110" i="158" s="1"/>
  <c r="H128" i="158"/>
  <c r="G128" i="158" s="1"/>
  <c r="H125" i="158"/>
  <c r="G125" i="158" s="1"/>
  <c r="I108" i="158"/>
  <c r="H129" i="154"/>
  <c r="G129" i="154" s="1"/>
  <c r="H128" i="154"/>
  <c r="G128" i="154" s="1"/>
  <c r="H126" i="154"/>
  <c r="G126" i="154" s="1"/>
  <c r="H125" i="154"/>
  <c r="G125" i="154" s="1"/>
  <c r="H110" i="154"/>
  <c r="G110" i="154" s="1"/>
  <c r="H116" i="154"/>
  <c r="G116" i="154" s="1"/>
  <c r="H111" i="154"/>
  <c r="G111" i="154" s="1"/>
  <c r="I108" i="154"/>
  <c r="H129" i="150"/>
  <c r="G129" i="150" s="1"/>
  <c r="H128" i="150"/>
  <c r="G128" i="150" s="1"/>
  <c r="H126" i="150"/>
  <c r="G126" i="150" s="1"/>
  <c r="H125" i="150"/>
  <c r="G125" i="150" s="1"/>
  <c r="H111" i="150"/>
  <c r="G111" i="150" s="1"/>
  <c r="H110" i="150"/>
  <c r="G110" i="150" s="1"/>
  <c r="H116" i="150"/>
  <c r="G116" i="150" s="1"/>
  <c r="I108" i="150"/>
  <c r="I108" i="146"/>
  <c r="H129" i="146"/>
  <c r="G129" i="146" s="1"/>
  <c r="H128" i="146"/>
  <c r="G128" i="146" s="1"/>
  <c r="H126" i="146"/>
  <c r="G126" i="146" s="1"/>
  <c r="H125" i="146"/>
  <c r="G125" i="146" s="1"/>
  <c r="H116" i="146"/>
  <c r="G116" i="146" s="1"/>
  <c r="H111" i="146"/>
  <c r="G111" i="146" s="1"/>
  <c r="H110" i="146"/>
  <c r="G110" i="146" s="1"/>
  <c r="I108" i="142"/>
  <c r="H129" i="142"/>
  <c r="G129" i="142" s="1"/>
  <c r="H128" i="142"/>
  <c r="G128" i="142" s="1"/>
  <c r="H126" i="142"/>
  <c r="G126" i="142" s="1"/>
  <c r="H125" i="142"/>
  <c r="G125" i="142" s="1"/>
  <c r="H116" i="142"/>
  <c r="G116" i="142" s="1"/>
  <c r="H111" i="142"/>
  <c r="G111" i="142" s="1"/>
  <c r="H110" i="142"/>
  <c r="G110" i="142" s="1"/>
  <c r="H129" i="138"/>
  <c r="G129" i="138" s="1"/>
  <c r="H128" i="138"/>
  <c r="G128" i="138" s="1"/>
  <c r="H126" i="138"/>
  <c r="G126" i="138" s="1"/>
  <c r="H125" i="138"/>
  <c r="G125" i="138" s="1"/>
  <c r="H110" i="138"/>
  <c r="G110" i="138" s="1"/>
  <c r="H116" i="138"/>
  <c r="G116" i="138" s="1"/>
  <c r="H111" i="138"/>
  <c r="G111" i="138" s="1"/>
  <c r="I108" i="138"/>
  <c r="H129" i="134"/>
  <c r="G129" i="134" s="1"/>
  <c r="H128" i="134"/>
  <c r="G128" i="134" s="1"/>
  <c r="H126" i="134"/>
  <c r="G126" i="134" s="1"/>
  <c r="H125" i="134"/>
  <c r="G125" i="134" s="1"/>
  <c r="H116" i="134"/>
  <c r="G116" i="134" s="1"/>
  <c r="H111" i="134"/>
  <c r="G111" i="134" s="1"/>
  <c r="H110" i="134"/>
  <c r="G110" i="134" s="1"/>
  <c r="I108" i="134"/>
  <c r="I108" i="130"/>
  <c r="I103" i="130" s="1"/>
  <c r="H129" i="130"/>
  <c r="G129" i="130" s="1"/>
  <c r="H128" i="130"/>
  <c r="G128" i="130" s="1"/>
  <c r="H126" i="130"/>
  <c r="G126" i="130" s="1"/>
  <c r="H125" i="130"/>
  <c r="G125" i="130" s="1"/>
  <c r="H111" i="130"/>
  <c r="G111" i="130" s="1"/>
  <c r="H116" i="130"/>
  <c r="G116" i="130" s="1"/>
  <c r="H110" i="130"/>
  <c r="G110" i="130" s="1"/>
  <c r="H129" i="126"/>
  <c r="G129" i="126" s="1"/>
  <c r="H128" i="126"/>
  <c r="G128" i="126" s="1"/>
  <c r="H126" i="126"/>
  <c r="G126" i="126" s="1"/>
  <c r="H125" i="126"/>
  <c r="G125" i="126" s="1"/>
  <c r="H116" i="126"/>
  <c r="G116" i="126" s="1"/>
  <c r="H111" i="126"/>
  <c r="G111" i="126" s="1"/>
  <c r="H110" i="126"/>
  <c r="G110" i="126" s="1"/>
  <c r="I108" i="126"/>
  <c r="H129" i="122"/>
  <c r="G129" i="122" s="1"/>
  <c r="H128" i="122"/>
  <c r="G128" i="122" s="1"/>
  <c r="H126" i="122"/>
  <c r="G126" i="122" s="1"/>
  <c r="H125" i="122"/>
  <c r="G125" i="122" s="1"/>
  <c r="H110" i="122"/>
  <c r="G110" i="122" s="1"/>
  <c r="H116" i="122"/>
  <c r="G116" i="122" s="1"/>
  <c r="H111" i="122"/>
  <c r="G111" i="122" s="1"/>
  <c r="I108" i="122"/>
  <c r="H129" i="118"/>
  <c r="G129" i="118" s="1"/>
  <c r="H128" i="118"/>
  <c r="G128" i="118" s="1"/>
  <c r="H126" i="118"/>
  <c r="G126" i="118" s="1"/>
  <c r="H125" i="118"/>
  <c r="G125" i="118" s="1"/>
  <c r="H116" i="118"/>
  <c r="G116" i="118" s="1"/>
  <c r="H111" i="118"/>
  <c r="G111" i="118" s="1"/>
  <c r="H110" i="118"/>
  <c r="G110" i="118" s="1"/>
  <c r="I108" i="118"/>
  <c r="H129" i="114"/>
  <c r="G129" i="114" s="1"/>
  <c r="H128" i="114"/>
  <c r="G128" i="114" s="1"/>
  <c r="H126" i="114"/>
  <c r="G126" i="114" s="1"/>
  <c r="H125" i="114"/>
  <c r="G125" i="114" s="1"/>
  <c r="H111" i="114"/>
  <c r="G111" i="114" s="1"/>
  <c r="H116" i="114"/>
  <c r="G116" i="114" s="1"/>
  <c r="H110" i="114"/>
  <c r="G110" i="114" s="1"/>
  <c r="I108" i="114"/>
  <c r="H129" i="110"/>
  <c r="G129" i="110" s="1"/>
  <c r="H128" i="110"/>
  <c r="G128" i="110" s="1"/>
  <c r="H126" i="110"/>
  <c r="G126" i="110" s="1"/>
  <c r="H125" i="110"/>
  <c r="G125" i="110" s="1"/>
  <c r="H116" i="110"/>
  <c r="G116" i="110" s="1"/>
  <c r="H111" i="110"/>
  <c r="G111" i="110" s="1"/>
  <c r="H110" i="110"/>
  <c r="G110" i="110" s="1"/>
  <c r="I108" i="110"/>
  <c r="H129" i="106"/>
  <c r="G129" i="106" s="1"/>
  <c r="H128" i="106"/>
  <c r="G128" i="106" s="1"/>
  <c r="H126" i="106"/>
  <c r="G126" i="106" s="1"/>
  <c r="H125" i="106"/>
  <c r="G125" i="106" s="1"/>
  <c r="H110" i="106"/>
  <c r="G110" i="106" s="1"/>
  <c r="H116" i="106"/>
  <c r="G116" i="106" s="1"/>
  <c r="H111" i="106"/>
  <c r="G111" i="106" s="1"/>
  <c r="I108" i="106"/>
  <c r="H129" i="102"/>
  <c r="G129" i="102" s="1"/>
  <c r="H128" i="102"/>
  <c r="G128" i="102" s="1"/>
  <c r="H126" i="102"/>
  <c r="G126" i="102" s="1"/>
  <c r="H125" i="102"/>
  <c r="G125" i="102" s="1"/>
  <c r="H116" i="102"/>
  <c r="G116" i="102" s="1"/>
  <c r="H111" i="102"/>
  <c r="G111" i="102" s="1"/>
  <c r="H110" i="102"/>
  <c r="G110" i="102" s="1"/>
  <c r="I108" i="102"/>
  <c r="H129" i="98"/>
  <c r="G129" i="98" s="1"/>
  <c r="H128" i="98"/>
  <c r="G128" i="98" s="1"/>
  <c r="H126" i="98"/>
  <c r="G126" i="98" s="1"/>
  <c r="H125" i="98"/>
  <c r="G125" i="98" s="1"/>
  <c r="H111" i="98"/>
  <c r="G111" i="98" s="1"/>
  <c r="H116" i="98"/>
  <c r="G116" i="98" s="1"/>
  <c r="H110" i="98"/>
  <c r="G110" i="98" s="1"/>
  <c r="I108" i="98"/>
  <c r="I103" i="98" s="1"/>
  <c r="H129" i="94"/>
  <c r="G129" i="94" s="1"/>
  <c r="H128" i="94"/>
  <c r="G128" i="94" s="1"/>
  <c r="H126" i="94"/>
  <c r="G126" i="94" s="1"/>
  <c r="H125" i="94"/>
  <c r="G125" i="94" s="1"/>
  <c r="H116" i="94"/>
  <c r="G116" i="94" s="1"/>
  <c r="H111" i="94"/>
  <c r="G111" i="94" s="1"/>
  <c r="H110" i="94"/>
  <c r="I108" i="94"/>
  <c r="H129" i="90"/>
  <c r="G129" i="90" s="1"/>
  <c r="H128" i="90"/>
  <c r="G128" i="90" s="1"/>
  <c r="H126" i="90"/>
  <c r="G126" i="90" s="1"/>
  <c r="H125" i="90"/>
  <c r="G125" i="90" s="1"/>
  <c r="H110" i="90"/>
  <c r="G110" i="90" s="1"/>
  <c r="H116" i="90"/>
  <c r="G116" i="90" s="1"/>
  <c r="H111" i="90"/>
  <c r="G111" i="90" s="1"/>
  <c r="I108" i="90"/>
  <c r="H129" i="86"/>
  <c r="G129" i="86" s="1"/>
  <c r="H128" i="86"/>
  <c r="G128" i="86" s="1"/>
  <c r="H126" i="86"/>
  <c r="G126" i="86" s="1"/>
  <c r="H125" i="86"/>
  <c r="G125" i="86" s="1"/>
  <c r="H116" i="86"/>
  <c r="G116" i="86" s="1"/>
  <c r="H111" i="86"/>
  <c r="G111" i="86" s="1"/>
  <c r="H110" i="86"/>
  <c r="G110" i="86" s="1"/>
  <c r="I108" i="86"/>
  <c r="I103" i="86" s="1"/>
  <c r="H129" i="82"/>
  <c r="G129" i="82" s="1"/>
  <c r="H128" i="82"/>
  <c r="G128" i="82" s="1"/>
  <c r="H126" i="82"/>
  <c r="G126" i="82" s="1"/>
  <c r="H125" i="82"/>
  <c r="G125" i="82" s="1"/>
  <c r="H111" i="82"/>
  <c r="G111" i="82" s="1"/>
  <c r="H116" i="82"/>
  <c r="G116" i="82" s="1"/>
  <c r="H110" i="82"/>
  <c r="G110" i="82" s="1"/>
  <c r="I108" i="82"/>
  <c r="H129" i="78"/>
  <c r="G129" i="78" s="1"/>
  <c r="H128" i="78"/>
  <c r="G128" i="78" s="1"/>
  <c r="H126" i="78"/>
  <c r="G126" i="78" s="1"/>
  <c r="H125" i="78"/>
  <c r="G125" i="78" s="1"/>
  <c r="H116" i="78"/>
  <c r="G116" i="78" s="1"/>
  <c r="H111" i="78"/>
  <c r="G111" i="78" s="1"/>
  <c r="H110" i="78"/>
  <c r="I108" i="78"/>
  <c r="H129" i="74"/>
  <c r="G129" i="74" s="1"/>
  <c r="H128" i="74"/>
  <c r="G128" i="74" s="1"/>
  <c r="H126" i="74"/>
  <c r="G126" i="74" s="1"/>
  <c r="H125" i="74"/>
  <c r="G125" i="74" s="1"/>
  <c r="H110" i="74"/>
  <c r="G110" i="74" s="1"/>
  <c r="H116" i="74"/>
  <c r="G116" i="74" s="1"/>
  <c r="H111" i="74"/>
  <c r="G111" i="74" s="1"/>
  <c r="I108" i="74"/>
  <c r="H129" i="70"/>
  <c r="G129" i="70" s="1"/>
  <c r="H128" i="70"/>
  <c r="G128" i="70" s="1"/>
  <c r="H126" i="70"/>
  <c r="G126" i="70" s="1"/>
  <c r="H125" i="70"/>
  <c r="G125" i="70" s="1"/>
  <c r="H116" i="70"/>
  <c r="G116" i="70" s="1"/>
  <c r="H111" i="70"/>
  <c r="G111" i="70" s="1"/>
  <c r="H110" i="70"/>
  <c r="G110" i="70" s="1"/>
  <c r="I108" i="70"/>
  <c r="I103" i="70" s="1"/>
  <c r="H129" i="62"/>
  <c r="G129" i="62" s="1"/>
  <c r="H128" i="62"/>
  <c r="G128" i="62" s="1"/>
  <c r="H126" i="62"/>
  <c r="G126" i="62" s="1"/>
  <c r="H125" i="62"/>
  <c r="G125" i="62" s="1"/>
  <c r="H116" i="62"/>
  <c r="G116" i="62" s="1"/>
  <c r="H111" i="62"/>
  <c r="G111" i="62" s="1"/>
  <c r="H110" i="62"/>
  <c r="I108" i="62"/>
  <c r="H129" i="58"/>
  <c r="G129" i="58" s="1"/>
  <c r="H128" i="58"/>
  <c r="G128" i="58" s="1"/>
  <c r="H126" i="58"/>
  <c r="G126" i="58" s="1"/>
  <c r="H125" i="58"/>
  <c r="G125" i="58" s="1"/>
  <c r="H116" i="58"/>
  <c r="G116" i="58" s="1"/>
  <c r="H110" i="58"/>
  <c r="G110" i="58" s="1"/>
  <c r="H111" i="58"/>
  <c r="G111" i="58" s="1"/>
  <c r="I108" i="58"/>
  <c r="I103" i="58" s="1"/>
  <c r="H129" i="54"/>
  <c r="G129" i="54" s="1"/>
  <c r="H128" i="54"/>
  <c r="G128" i="54" s="1"/>
  <c r="H126" i="54"/>
  <c r="G126" i="54" s="1"/>
  <c r="H125" i="54"/>
  <c r="G125" i="54" s="1"/>
  <c r="H116" i="54"/>
  <c r="G116" i="54" s="1"/>
  <c r="H111" i="54"/>
  <c r="G111" i="54" s="1"/>
  <c r="H110" i="54"/>
  <c r="G110" i="54" s="1"/>
  <c r="I108" i="54"/>
  <c r="I103" i="54" s="1"/>
  <c r="H129" i="50"/>
  <c r="G129" i="50" s="1"/>
  <c r="H128" i="50"/>
  <c r="G128" i="50" s="1"/>
  <c r="H126" i="50"/>
  <c r="G126" i="50" s="1"/>
  <c r="H125" i="50"/>
  <c r="G125" i="50" s="1"/>
  <c r="H116" i="50"/>
  <c r="G116" i="50" s="1"/>
  <c r="H111" i="50"/>
  <c r="G111" i="50" s="1"/>
  <c r="H110" i="50"/>
  <c r="G110" i="50" s="1"/>
  <c r="I108" i="50"/>
  <c r="I103" i="50" s="1"/>
  <c r="H129" i="46"/>
  <c r="G129" i="46" s="1"/>
  <c r="H128" i="46"/>
  <c r="G128" i="46" s="1"/>
  <c r="H126" i="46"/>
  <c r="G126" i="46" s="1"/>
  <c r="H125" i="46"/>
  <c r="G125" i="46" s="1"/>
  <c r="H116" i="46"/>
  <c r="G116" i="46" s="1"/>
  <c r="H111" i="46"/>
  <c r="G111" i="46" s="1"/>
  <c r="H110" i="46"/>
  <c r="I108" i="46"/>
  <c r="H129" i="42"/>
  <c r="G129" i="42" s="1"/>
  <c r="H128" i="42"/>
  <c r="G128" i="42" s="1"/>
  <c r="H126" i="42"/>
  <c r="G126" i="42" s="1"/>
  <c r="H125" i="42"/>
  <c r="G125" i="42" s="1"/>
  <c r="H116" i="42"/>
  <c r="G116" i="42" s="1"/>
  <c r="H110" i="42"/>
  <c r="G110" i="42" s="1"/>
  <c r="H111" i="42"/>
  <c r="G111" i="42" s="1"/>
  <c r="I108" i="42"/>
  <c r="H129" i="38"/>
  <c r="G129" i="38" s="1"/>
  <c r="H128" i="38"/>
  <c r="G128" i="38" s="1"/>
  <c r="H126" i="38"/>
  <c r="G126" i="38" s="1"/>
  <c r="H125" i="38"/>
  <c r="G125" i="38" s="1"/>
  <c r="H116" i="38"/>
  <c r="G116" i="38" s="1"/>
  <c r="H111" i="38"/>
  <c r="G111" i="38" s="1"/>
  <c r="H110" i="38"/>
  <c r="G110" i="38" s="1"/>
  <c r="I108" i="38"/>
  <c r="H128" i="33"/>
  <c r="G128" i="33" s="1"/>
  <c r="H125" i="33"/>
  <c r="G125" i="33" s="1"/>
  <c r="H111" i="33"/>
  <c r="G111" i="33" s="1"/>
  <c r="H110" i="33"/>
  <c r="G110" i="33" s="1"/>
  <c r="H129" i="33"/>
  <c r="G129" i="33" s="1"/>
  <c r="H126" i="33"/>
  <c r="G126" i="33" s="1"/>
  <c r="H116" i="33"/>
  <c r="G116" i="33" s="1"/>
  <c r="I108" i="33"/>
  <c r="H129" i="25"/>
  <c r="G129" i="25" s="1"/>
  <c r="H126" i="25"/>
  <c r="G126" i="25" s="1"/>
  <c r="H116" i="25"/>
  <c r="G116" i="25" s="1"/>
  <c r="H128" i="25"/>
  <c r="G128" i="25" s="1"/>
  <c r="H125" i="25"/>
  <c r="G125" i="25" s="1"/>
  <c r="H111" i="25"/>
  <c r="G111" i="25" s="1"/>
  <c r="H110" i="25"/>
  <c r="G110" i="25" s="1"/>
  <c r="I108" i="25"/>
  <c r="H128" i="13"/>
  <c r="G128" i="13" s="1"/>
  <c r="H125" i="13"/>
  <c r="G125" i="13" s="1"/>
  <c r="H111" i="13"/>
  <c r="G111" i="13" s="1"/>
  <c r="H110" i="13"/>
  <c r="G110" i="13" s="1"/>
  <c r="H129" i="13"/>
  <c r="G129" i="13" s="1"/>
  <c r="H126" i="13"/>
  <c r="G126" i="13" s="1"/>
  <c r="H116" i="13"/>
  <c r="G116" i="13" s="1"/>
  <c r="I108" i="13"/>
  <c r="H128" i="10"/>
  <c r="G128" i="10" s="1"/>
  <c r="H125" i="10"/>
  <c r="G125" i="10" s="1"/>
  <c r="H129" i="10"/>
  <c r="G129" i="10" s="1"/>
  <c r="H126" i="10"/>
  <c r="G126" i="10" s="1"/>
  <c r="H116" i="10"/>
  <c r="G116" i="10" s="1"/>
  <c r="H111" i="10"/>
  <c r="G111" i="10" s="1"/>
  <c r="H110" i="10"/>
  <c r="G110" i="10" s="1"/>
  <c r="I108" i="10"/>
  <c r="H110" i="5"/>
  <c r="G110" i="5" s="1"/>
  <c r="H129" i="5"/>
  <c r="G129" i="5" s="1"/>
  <c r="H126" i="5"/>
  <c r="G126" i="5" s="1"/>
  <c r="H116" i="5"/>
  <c r="G116" i="5" s="1"/>
  <c r="H128" i="5"/>
  <c r="G128" i="5" s="1"/>
  <c r="H125" i="5"/>
  <c r="G125" i="5" s="1"/>
  <c r="H111" i="5"/>
  <c r="G111" i="5" s="1"/>
  <c r="I108" i="5"/>
  <c r="H125" i="173"/>
  <c r="G125" i="173" s="1"/>
  <c r="H129" i="173"/>
  <c r="G129" i="173" s="1"/>
  <c r="H128" i="173"/>
  <c r="G128" i="173" s="1"/>
  <c r="H126" i="173"/>
  <c r="G126" i="173" s="1"/>
  <c r="H111" i="173"/>
  <c r="G111" i="173" s="1"/>
  <c r="H110" i="173"/>
  <c r="G110" i="173" s="1"/>
  <c r="H116" i="173"/>
  <c r="G116" i="173" s="1"/>
  <c r="I108" i="173"/>
  <c r="H129" i="164"/>
  <c r="G129" i="164" s="1"/>
  <c r="H128" i="164"/>
  <c r="G128" i="164" s="1"/>
  <c r="H126" i="164"/>
  <c r="G126" i="164" s="1"/>
  <c r="H125" i="164"/>
  <c r="G125" i="164" s="1"/>
  <c r="H116" i="164"/>
  <c r="G116" i="164" s="1"/>
  <c r="H111" i="164"/>
  <c r="G111" i="164" s="1"/>
  <c r="H110" i="164"/>
  <c r="G110" i="164" s="1"/>
  <c r="I108" i="164"/>
  <c r="H129" i="147"/>
  <c r="G129" i="147" s="1"/>
  <c r="H128" i="147"/>
  <c r="G128" i="147" s="1"/>
  <c r="H126" i="147"/>
  <c r="G126" i="147" s="1"/>
  <c r="H125" i="147"/>
  <c r="G125" i="147" s="1"/>
  <c r="H116" i="147"/>
  <c r="G116" i="147" s="1"/>
  <c r="H111" i="147"/>
  <c r="G111" i="147" s="1"/>
  <c r="H110" i="147"/>
  <c r="G110" i="147" s="1"/>
  <c r="I108" i="147"/>
  <c r="H129" i="135"/>
  <c r="G129" i="135" s="1"/>
  <c r="H128" i="135"/>
  <c r="G128" i="135" s="1"/>
  <c r="H126" i="135"/>
  <c r="G126" i="135" s="1"/>
  <c r="H125" i="135"/>
  <c r="G125" i="135" s="1"/>
  <c r="H116" i="135"/>
  <c r="G116" i="135" s="1"/>
  <c r="H111" i="135"/>
  <c r="G111" i="135" s="1"/>
  <c r="H110" i="135"/>
  <c r="G110" i="135" s="1"/>
  <c r="I108" i="135"/>
  <c r="I103" i="135" s="1"/>
  <c r="I108" i="123"/>
  <c r="I103" i="123" s="1"/>
  <c r="H129" i="123"/>
  <c r="G129" i="123" s="1"/>
  <c r="H128" i="123"/>
  <c r="G128" i="123" s="1"/>
  <c r="H126" i="123"/>
  <c r="G126" i="123" s="1"/>
  <c r="H125" i="123"/>
  <c r="G125" i="123" s="1"/>
  <c r="H116" i="123"/>
  <c r="G116" i="123" s="1"/>
  <c r="H111" i="123"/>
  <c r="G111" i="123" s="1"/>
  <c r="H110" i="123"/>
  <c r="G110" i="123" s="1"/>
  <c r="H129" i="115"/>
  <c r="G129" i="115" s="1"/>
  <c r="H128" i="115"/>
  <c r="G128" i="115" s="1"/>
  <c r="H126" i="115"/>
  <c r="G126" i="115" s="1"/>
  <c r="H125" i="115"/>
  <c r="G125" i="115" s="1"/>
  <c r="H116" i="115"/>
  <c r="G116" i="115" s="1"/>
  <c r="H111" i="115"/>
  <c r="G111" i="115" s="1"/>
  <c r="H110" i="115"/>
  <c r="G110" i="115" s="1"/>
  <c r="I108" i="115"/>
  <c r="H129" i="103"/>
  <c r="G129" i="103" s="1"/>
  <c r="H128" i="103"/>
  <c r="G128" i="103" s="1"/>
  <c r="H126" i="103"/>
  <c r="G126" i="103" s="1"/>
  <c r="H125" i="103"/>
  <c r="G125" i="103" s="1"/>
  <c r="H116" i="103"/>
  <c r="G116" i="103" s="1"/>
  <c r="H111" i="103"/>
  <c r="G111" i="103" s="1"/>
  <c r="H110" i="103"/>
  <c r="G110" i="103" s="1"/>
  <c r="I108" i="103"/>
  <c r="H129" i="99"/>
  <c r="G129" i="99" s="1"/>
  <c r="H128" i="99"/>
  <c r="G128" i="99" s="1"/>
  <c r="H126" i="99"/>
  <c r="G126" i="99" s="1"/>
  <c r="H125" i="99"/>
  <c r="G125" i="99" s="1"/>
  <c r="H116" i="99"/>
  <c r="G116" i="99" s="1"/>
  <c r="H111" i="99"/>
  <c r="G111" i="99" s="1"/>
  <c r="H110" i="99"/>
  <c r="G110" i="99" s="1"/>
  <c r="I108" i="99"/>
  <c r="H129" i="87"/>
  <c r="G129" i="87" s="1"/>
  <c r="H128" i="87"/>
  <c r="G128" i="87" s="1"/>
  <c r="H126" i="87"/>
  <c r="G126" i="87" s="1"/>
  <c r="H125" i="87"/>
  <c r="G125" i="87" s="1"/>
  <c r="H116" i="87"/>
  <c r="G116" i="87" s="1"/>
  <c r="H111" i="87"/>
  <c r="G111" i="87" s="1"/>
  <c r="H110" i="87"/>
  <c r="G110" i="87" s="1"/>
  <c r="I108" i="87"/>
  <c r="H129" i="79"/>
  <c r="G129" i="79" s="1"/>
  <c r="H128" i="79"/>
  <c r="G128" i="79" s="1"/>
  <c r="H126" i="79"/>
  <c r="G126" i="79" s="1"/>
  <c r="H125" i="79"/>
  <c r="G125" i="79" s="1"/>
  <c r="H116" i="79"/>
  <c r="G116" i="79" s="1"/>
  <c r="H111" i="79"/>
  <c r="G111" i="79" s="1"/>
  <c r="H110" i="79"/>
  <c r="G110" i="79" s="1"/>
  <c r="I108" i="79"/>
  <c r="H129" i="63"/>
  <c r="G129" i="63" s="1"/>
  <c r="H128" i="63"/>
  <c r="G128" i="63" s="1"/>
  <c r="H126" i="63"/>
  <c r="G126" i="63" s="1"/>
  <c r="H125" i="63"/>
  <c r="G125" i="63" s="1"/>
  <c r="H116" i="63"/>
  <c r="G116" i="63" s="1"/>
  <c r="H111" i="63"/>
  <c r="G111" i="63" s="1"/>
  <c r="H110" i="63"/>
  <c r="G110" i="63" s="1"/>
  <c r="I108" i="63"/>
  <c r="H129" i="55"/>
  <c r="G129" i="55" s="1"/>
  <c r="H128" i="55"/>
  <c r="G128" i="55" s="1"/>
  <c r="H126" i="55"/>
  <c r="G126" i="55" s="1"/>
  <c r="H125" i="55"/>
  <c r="G125" i="55" s="1"/>
  <c r="H116" i="55"/>
  <c r="G116" i="55" s="1"/>
  <c r="H111" i="55"/>
  <c r="G111" i="55" s="1"/>
  <c r="H110" i="55"/>
  <c r="G110" i="55" s="1"/>
  <c r="I108" i="55"/>
  <c r="H129" i="47"/>
  <c r="G129" i="47" s="1"/>
  <c r="H128" i="47"/>
  <c r="G128" i="47" s="1"/>
  <c r="H126" i="47"/>
  <c r="G126" i="47" s="1"/>
  <c r="H125" i="47"/>
  <c r="G125" i="47" s="1"/>
  <c r="H116" i="47"/>
  <c r="G116" i="47" s="1"/>
  <c r="H111" i="47"/>
  <c r="G111" i="47" s="1"/>
  <c r="H110" i="47"/>
  <c r="G110" i="47" s="1"/>
  <c r="I108" i="47"/>
  <c r="H129" i="43"/>
  <c r="G129" i="43" s="1"/>
  <c r="H128" i="43"/>
  <c r="G128" i="43" s="1"/>
  <c r="H126" i="43"/>
  <c r="G126" i="43" s="1"/>
  <c r="H125" i="43"/>
  <c r="G125" i="43" s="1"/>
  <c r="H116" i="43"/>
  <c r="G116" i="43" s="1"/>
  <c r="H111" i="43"/>
  <c r="G111" i="43" s="1"/>
  <c r="H110" i="43"/>
  <c r="I108" i="43"/>
  <c r="H129" i="34"/>
  <c r="G129" i="34" s="1"/>
  <c r="H128" i="34"/>
  <c r="G128" i="34" s="1"/>
  <c r="H126" i="34"/>
  <c r="G126" i="34" s="1"/>
  <c r="H125" i="34"/>
  <c r="G125" i="34" s="1"/>
  <c r="H116" i="34"/>
  <c r="G116" i="34" s="1"/>
  <c r="H111" i="34"/>
  <c r="G111" i="34" s="1"/>
  <c r="H110" i="34"/>
  <c r="G110" i="34" s="1"/>
  <c r="I108" i="34"/>
  <c r="H129" i="9"/>
  <c r="G129" i="9" s="1"/>
  <c r="H128" i="9"/>
  <c r="G128" i="9" s="1"/>
  <c r="H126" i="9"/>
  <c r="G126" i="9" s="1"/>
  <c r="H125" i="9"/>
  <c r="G125" i="9" s="1"/>
  <c r="H116" i="9"/>
  <c r="G116" i="9" s="1"/>
  <c r="H110" i="9"/>
  <c r="G110" i="9" s="1"/>
  <c r="H111" i="9"/>
  <c r="G111" i="9" s="1"/>
  <c r="I108" i="9"/>
  <c r="H129" i="171"/>
  <c r="G129" i="171" s="1"/>
  <c r="H128" i="171"/>
  <c r="G128" i="171" s="1"/>
  <c r="H126" i="171"/>
  <c r="G126" i="171" s="1"/>
  <c r="H125" i="171"/>
  <c r="G125" i="171" s="1"/>
  <c r="H110" i="171"/>
  <c r="G110" i="171" s="1"/>
  <c r="H116" i="171"/>
  <c r="G116" i="171" s="1"/>
  <c r="H111" i="171"/>
  <c r="G111" i="171" s="1"/>
  <c r="I108" i="171"/>
  <c r="H129" i="170"/>
  <c r="G129" i="170" s="1"/>
  <c r="H126" i="170"/>
  <c r="G126" i="170" s="1"/>
  <c r="H116" i="170"/>
  <c r="G116" i="170" s="1"/>
  <c r="H128" i="170"/>
  <c r="G128" i="170" s="1"/>
  <c r="H125" i="170"/>
  <c r="G125" i="170" s="1"/>
  <c r="H111" i="170"/>
  <c r="G111" i="170" s="1"/>
  <c r="H110" i="170"/>
  <c r="G110" i="170" s="1"/>
  <c r="I108" i="170"/>
  <c r="I103" i="170" s="1"/>
  <c r="H110" i="166"/>
  <c r="G110" i="166" s="1"/>
  <c r="H128" i="166"/>
  <c r="G128" i="166" s="1"/>
  <c r="H125" i="166"/>
  <c r="G125" i="166" s="1"/>
  <c r="H116" i="166"/>
  <c r="G116" i="166" s="1"/>
  <c r="H129" i="166"/>
  <c r="G129" i="166" s="1"/>
  <c r="H126" i="166"/>
  <c r="G126" i="166" s="1"/>
  <c r="H111" i="166"/>
  <c r="G111" i="166" s="1"/>
  <c r="I108" i="166"/>
  <c r="I103" i="166" s="1"/>
  <c r="H128" i="162"/>
  <c r="G128" i="162" s="1"/>
  <c r="H125" i="162"/>
  <c r="G125" i="162" s="1"/>
  <c r="H111" i="162"/>
  <c r="G111" i="162" s="1"/>
  <c r="H110" i="162"/>
  <c r="G110" i="162" s="1"/>
  <c r="H129" i="162"/>
  <c r="G129" i="162" s="1"/>
  <c r="H126" i="162"/>
  <c r="G126" i="162" s="1"/>
  <c r="H116" i="162"/>
  <c r="G116" i="162" s="1"/>
  <c r="I108" i="162"/>
  <c r="I108" i="157"/>
  <c r="H125" i="157"/>
  <c r="G125" i="157" s="1"/>
  <c r="H129" i="157"/>
  <c r="G129" i="157" s="1"/>
  <c r="H128" i="157"/>
  <c r="G128" i="157" s="1"/>
  <c r="H126" i="157"/>
  <c r="G126" i="157" s="1"/>
  <c r="H111" i="157"/>
  <c r="G111" i="157" s="1"/>
  <c r="H110" i="157"/>
  <c r="G110" i="157" s="1"/>
  <c r="H116" i="157"/>
  <c r="G116" i="157" s="1"/>
  <c r="H129" i="153"/>
  <c r="G129" i="153" s="1"/>
  <c r="H126" i="153"/>
  <c r="G126" i="153" s="1"/>
  <c r="H110" i="153"/>
  <c r="G110" i="153" s="1"/>
  <c r="H116" i="153"/>
  <c r="G116" i="153" s="1"/>
  <c r="H128" i="153"/>
  <c r="G128" i="153" s="1"/>
  <c r="H125" i="153"/>
  <c r="G125" i="153" s="1"/>
  <c r="H111" i="153"/>
  <c r="G111" i="153" s="1"/>
  <c r="I108" i="153"/>
  <c r="H110" i="149"/>
  <c r="G110" i="149" s="1"/>
  <c r="H128" i="149"/>
  <c r="G128" i="149" s="1"/>
  <c r="H125" i="149"/>
  <c r="G125" i="149" s="1"/>
  <c r="H116" i="149"/>
  <c r="G116" i="149" s="1"/>
  <c r="H129" i="149"/>
  <c r="G129" i="149" s="1"/>
  <c r="H126" i="149"/>
  <c r="G126" i="149" s="1"/>
  <c r="H111" i="149"/>
  <c r="G111" i="149" s="1"/>
  <c r="I108" i="149"/>
  <c r="I108" i="145"/>
  <c r="H128" i="145"/>
  <c r="G128" i="145" s="1"/>
  <c r="H125" i="145"/>
  <c r="G125" i="145" s="1"/>
  <c r="H111" i="145"/>
  <c r="G111" i="145" s="1"/>
  <c r="H110" i="145"/>
  <c r="G110" i="145" s="1"/>
  <c r="H129" i="145"/>
  <c r="G129" i="145" s="1"/>
  <c r="H126" i="145"/>
  <c r="G126" i="145" s="1"/>
  <c r="H116" i="145"/>
  <c r="G116" i="145" s="1"/>
  <c r="H138" i="145"/>
  <c r="I108" i="141"/>
  <c r="H116" i="141"/>
  <c r="G116" i="141" s="1"/>
  <c r="H129" i="141"/>
  <c r="G129" i="141" s="1"/>
  <c r="H126" i="141"/>
  <c r="G126" i="141" s="1"/>
  <c r="H111" i="141"/>
  <c r="G111" i="141" s="1"/>
  <c r="H110" i="141"/>
  <c r="G110" i="141" s="1"/>
  <c r="H128" i="141"/>
  <c r="G128" i="141" s="1"/>
  <c r="H125" i="141"/>
  <c r="H129" i="137"/>
  <c r="G129" i="137" s="1"/>
  <c r="H126" i="137"/>
  <c r="G126" i="137" s="1"/>
  <c r="H116" i="137"/>
  <c r="G116" i="137" s="1"/>
  <c r="H128" i="137"/>
  <c r="G128" i="137" s="1"/>
  <c r="H125" i="137"/>
  <c r="G125" i="137" s="1"/>
  <c r="H111" i="137"/>
  <c r="G111" i="137" s="1"/>
  <c r="H110" i="137"/>
  <c r="G110" i="137" s="1"/>
  <c r="H138" i="137"/>
  <c r="I108" i="137"/>
  <c r="H110" i="133"/>
  <c r="G110" i="133" s="1"/>
  <c r="H128" i="133"/>
  <c r="G128" i="133" s="1"/>
  <c r="H125" i="133"/>
  <c r="G125" i="133" s="1"/>
  <c r="H129" i="133"/>
  <c r="G129" i="133" s="1"/>
  <c r="H126" i="133"/>
  <c r="G126" i="133" s="1"/>
  <c r="H116" i="133"/>
  <c r="G116" i="133" s="1"/>
  <c r="H111" i="133"/>
  <c r="G111" i="133" s="1"/>
  <c r="I108" i="133"/>
  <c r="H128" i="129"/>
  <c r="G128" i="129" s="1"/>
  <c r="H125" i="129"/>
  <c r="G125" i="129" s="1"/>
  <c r="H111" i="129"/>
  <c r="G111" i="129" s="1"/>
  <c r="H116" i="129"/>
  <c r="G116" i="129" s="1"/>
  <c r="H110" i="129"/>
  <c r="G110" i="129" s="1"/>
  <c r="H129" i="129"/>
  <c r="G129" i="129" s="1"/>
  <c r="H126" i="129"/>
  <c r="G126" i="129" s="1"/>
  <c r="I108" i="129"/>
  <c r="H129" i="125"/>
  <c r="G129" i="125" s="1"/>
  <c r="H126" i="125"/>
  <c r="G126" i="125" s="1"/>
  <c r="H111" i="125"/>
  <c r="G111" i="125" s="1"/>
  <c r="H110" i="125"/>
  <c r="G110" i="125" s="1"/>
  <c r="H128" i="125"/>
  <c r="G128" i="125" s="1"/>
  <c r="H125" i="125"/>
  <c r="G125" i="125" s="1"/>
  <c r="H116" i="125"/>
  <c r="G116" i="125" s="1"/>
  <c r="I108" i="125"/>
  <c r="H129" i="121"/>
  <c r="G129" i="121" s="1"/>
  <c r="H126" i="121"/>
  <c r="G126" i="121" s="1"/>
  <c r="H116" i="121"/>
  <c r="G116" i="121" s="1"/>
  <c r="H128" i="121"/>
  <c r="G128" i="121" s="1"/>
  <c r="H125" i="121"/>
  <c r="G125" i="121" s="1"/>
  <c r="H111" i="121"/>
  <c r="G111" i="121" s="1"/>
  <c r="H110" i="121"/>
  <c r="G110" i="121" s="1"/>
  <c r="I108" i="121"/>
  <c r="H110" i="117"/>
  <c r="G110" i="117" s="1"/>
  <c r="H128" i="117"/>
  <c r="G128" i="117" s="1"/>
  <c r="H125" i="117"/>
  <c r="G125" i="117" s="1"/>
  <c r="H129" i="117"/>
  <c r="G129" i="117" s="1"/>
  <c r="H126" i="117"/>
  <c r="G126" i="117" s="1"/>
  <c r="H116" i="117"/>
  <c r="G116" i="117" s="1"/>
  <c r="H111" i="117"/>
  <c r="G111" i="117" s="1"/>
  <c r="I108" i="117"/>
  <c r="H128" i="113"/>
  <c r="G128" i="113" s="1"/>
  <c r="H125" i="113"/>
  <c r="G125" i="113" s="1"/>
  <c r="H111" i="113"/>
  <c r="G111" i="113" s="1"/>
  <c r="H116" i="113"/>
  <c r="G116" i="113" s="1"/>
  <c r="H110" i="113"/>
  <c r="G110" i="113" s="1"/>
  <c r="H129" i="113"/>
  <c r="G129" i="113" s="1"/>
  <c r="H126" i="113"/>
  <c r="G126" i="113" s="1"/>
  <c r="I108" i="113"/>
  <c r="H129" i="109"/>
  <c r="G129" i="109" s="1"/>
  <c r="H126" i="109"/>
  <c r="G126" i="109" s="1"/>
  <c r="H111" i="109"/>
  <c r="G111" i="109" s="1"/>
  <c r="H110" i="109"/>
  <c r="G110" i="109" s="1"/>
  <c r="H128" i="109"/>
  <c r="G128" i="109" s="1"/>
  <c r="H125" i="109"/>
  <c r="H116" i="109"/>
  <c r="G116" i="109" s="1"/>
  <c r="I108" i="109"/>
  <c r="H129" i="105"/>
  <c r="G129" i="105" s="1"/>
  <c r="H126" i="105"/>
  <c r="G126" i="105" s="1"/>
  <c r="H116" i="105"/>
  <c r="G116" i="105" s="1"/>
  <c r="H128" i="105"/>
  <c r="G128" i="105" s="1"/>
  <c r="H125" i="105"/>
  <c r="G125" i="105" s="1"/>
  <c r="H111" i="105"/>
  <c r="G111" i="105" s="1"/>
  <c r="H110" i="105"/>
  <c r="G110" i="105" s="1"/>
  <c r="I108" i="105"/>
  <c r="H110" i="101"/>
  <c r="G110" i="101" s="1"/>
  <c r="H128" i="101"/>
  <c r="G128" i="101" s="1"/>
  <c r="H125" i="101"/>
  <c r="G125" i="101" s="1"/>
  <c r="H129" i="101"/>
  <c r="G129" i="101" s="1"/>
  <c r="H126" i="101"/>
  <c r="G126" i="101" s="1"/>
  <c r="H116" i="101"/>
  <c r="G116" i="101" s="1"/>
  <c r="H111" i="101"/>
  <c r="G111" i="101" s="1"/>
  <c r="I108" i="101"/>
  <c r="H128" i="97"/>
  <c r="G128" i="97" s="1"/>
  <c r="H125" i="97"/>
  <c r="G125" i="97" s="1"/>
  <c r="H111" i="97"/>
  <c r="G111" i="97" s="1"/>
  <c r="H116" i="97"/>
  <c r="G116" i="97" s="1"/>
  <c r="H110" i="97"/>
  <c r="G110" i="97" s="1"/>
  <c r="H129" i="97"/>
  <c r="G129" i="97" s="1"/>
  <c r="H126" i="97"/>
  <c r="G126" i="97" s="1"/>
  <c r="I108" i="97"/>
  <c r="H129" i="93"/>
  <c r="G129" i="93" s="1"/>
  <c r="H126" i="93"/>
  <c r="G126" i="93" s="1"/>
  <c r="H111" i="93"/>
  <c r="G111" i="93" s="1"/>
  <c r="H110" i="93"/>
  <c r="G110" i="93" s="1"/>
  <c r="H128" i="93"/>
  <c r="G128" i="93" s="1"/>
  <c r="H125" i="93"/>
  <c r="G125" i="93" s="1"/>
  <c r="H116" i="93"/>
  <c r="G116" i="93" s="1"/>
  <c r="I108" i="93"/>
  <c r="H129" i="89"/>
  <c r="G129" i="89" s="1"/>
  <c r="H126" i="89"/>
  <c r="G126" i="89" s="1"/>
  <c r="H116" i="89"/>
  <c r="G116" i="89" s="1"/>
  <c r="H128" i="89"/>
  <c r="G128" i="89" s="1"/>
  <c r="H125" i="89"/>
  <c r="G125" i="89" s="1"/>
  <c r="H111" i="89"/>
  <c r="G111" i="89" s="1"/>
  <c r="H110" i="89"/>
  <c r="G110" i="89" s="1"/>
  <c r="I108" i="89"/>
  <c r="H110" i="85"/>
  <c r="G110" i="85" s="1"/>
  <c r="H128" i="85"/>
  <c r="G128" i="85" s="1"/>
  <c r="H125" i="85"/>
  <c r="G125" i="85" s="1"/>
  <c r="H129" i="85"/>
  <c r="G129" i="85" s="1"/>
  <c r="H126" i="85"/>
  <c r="G126" i="85" s="1"/>
  <c r="H116" i="85"/>
  <c r="G116" i="85" s="1"/>
  <c r="H111" i="85"/>
  <c r="G111" i="85" s="1"/>
  <c r="I108" i="85"/>
  <c r="H128" i="81"/>
  <c r="G128" i="81" s="1"/>
  <c r="H125" i="81"/>
  <c r="G125" i="81" s="1"/>
  <c r="H111" i="81"/>
  <c r="G111" i="81" s="1"/>
  <c r="H116" i="81"/>
  <c r="G116" i="81" s="1"/>
  <c r="H110" i="81"/>
  <c r="G110" i="81" s="1"/>
  <c r="H129" i="81"/>
  <c r="G129" i="81" s="1"/>
  <c r="H126" i="81"/>
  <c r="G126" i="81" s="1"/>
  <c r="I108" i="81"/>
  <c r="H129" i="77"/>
  <c r="G129" i="77" s="1"/>
  <c r="H126" i="77"/>
  <c r="G126" i="77" s="1"/>
  <c r="H111" i="77"/>
  <c r="G111" i="77" s="1"/>
  <c r="H110" i="77"/>
  <c r="G110" i="77" s="1"/>
  <c r="H128" i="77"/>
  <c r="G128" i="77" s="1"/>
  <c r="H125" i="77"/>
  <c r="H116" i="77"/>
  <c r="G116" i="77" s="1"/>
  <c r="I108" i="77"/>
  <c r="H129" i="73"/>
  <c r="G129" i="73" s="1"/>
  <c r="H126" i="73"/>
  <c r="G126" i="73" s="1"/>
  <c r="H116" i="73"/>
  <c r="G116" i="73" s="1"/>
  <c r="H128" i="73"/>
  <c r="G128" i="73" s="1"/>
  <c r="H125" i="73"/>
  <c r="G125" i="73" s="1"/>
  <c r="H111" i="73"/>
  <c r="G111" i="73" s="1"/>
  <c r="H110" i="73"/>
  <c r="G110" i="73" s="1"/>
  <c r="I108" i="73"/>
  <c r="H110" i="69"/>
  <c r="G110" i="69" s="1"/>
  <c r="H128" i="69"/>
  <c r="G128" i="69" s="1"/>
  <c r="H125" i="69"/>
  <c r="G125" i="69" s="1"/>
  <c r="H129" i="69"/>
  <c r="G129" i="69" s="1"/>
  <c r="H126" i="69"/>
  <c r="G126" i="69" s="1"/>
  <c r="H116" i="69"/>
  <c r="G116" i="69" s="1"/>
  <c r="H111" i="69"/>
  <c r="G111" i="69" s="1"/>
  <c r="I108" i="69"/>
  <c r="H128" i="65"/>
  <c r="G128" i="65" s="1"/>
  <c r="H125" i="65"/>
  <c r="G125" i="65" s="1"/>
  <c r="H111" i="65"/>
  <c r="G111" i="65" s="1"/>
  <c r="H110" i="65"/>
  <c r="G110" i="65" s="1"/>
  <c r="H129" i="65"/>
  <c r="G129" i="65" s="1"/>
  <c r="H126" i="65"/>
  <c r="G126" i="65" s="1"/>
  <c r="H116" i="65"/>
  <c r="G116" i="65" s="1"/>
  <c r="I108" i="65"/>
  <c r="H129" i="61"/>
  <c r="G129" i="61" s="1"/>
  <c r="H126" i="61"/>
  <c r="G126" i="61" s="1"/>
  <c r="H116" i="61"/>
  <c r="G116" i="61" s="1"/>
  <c r="H111" i="61"/>
  <c r="G111" i="61" s="1"/>
  <c r="H110" i="61"/>
  <c r="G110" i="61" s="1"/>
  <c r="H128" i="61"/>
  <c r="G128" i="61" s="1"/>
  <c r="H125" i="61"/>
  <c r="G125" i="61" s="1"/>
  <c r="I108" i="61"/>
  <c r="H129" i="57"/>
  <c r="G129" i="57" s="1"/>
  <c r="H126" i="57"/>
  <c r="G126" i="57" s="1"/>
  <c r="H116" i="57"/>
  <c r="G116" i="57" s="1"/>
  <c r="H128" i="57"/>
  <c r="G128" i="57" s="1"/>
  <c r="H125" i="57"/>
  <c r="G125" i="57" s="1"/>
  <c r="H111" i="57"/>
  <c r="G111" i="57" s="1"/>
  <c r="H110" i="57"/>
  <c r="G110" i="57" s="1"/>
  <c r="I108" i="57"/>
  <c r="H110" i="53"/>
  <c r="G110" i="53" s="1"/>
  <c r="H128" i="53"/>
  <c r="G128" i="53" s="1"/>
  <c r="H125" i="53"/>
  <c r="G125" i="53" s="1"/>
  <c r="H129" i="53"/>
  <c r="G129" i="53" s="1"/>
  <c r="H126" i="53"/>
  <c r="G126" i="53" s="1"/>
  <c r="H116" i="53"/>
  <c r="G116" i="53" s="1"/>
  <c r="H111" i="53"/>
  <c r="G111" i="53" s="1"/>
  <c r="I108" i="53"/>
  <c r="H128" i="49"/>
  <c r="G128" i="49" s="1"/>
  <c r="H125" i="49"/>
  <c r="G125" i="49" s="1"/>
  <c r="H111" i="49"/>
  <c r="G111" i="49" s="1"/>
  <c r="H110" i="49"/>
  <c r="G110" i="49" s="1"/>
  <c r="H129" i="49"/>
  <c r="G129" i="49" s="1"/>
  <c r="H126" i="49"/>
  <c r="G126" i="49" s="1"/>
  <c r="H116" i="49"/>
  <c r="G116" i="49" s="1"/>
  <c r="I108" i="49"/>
  <c r="H129" i="45"/>
  <c r="G129" i="45" s="1"/>
  <c r="H126" i="45"/>
  <c r="G126" i="45" s="1"/>
  <c r="H116" i="45"/>
  <c r="G116" i="45" s="1"/>
  <c r="H111" i="45"/>
  <c r="G111" i="45" s="1"/>
  <c r="H110" i="45"/>
  <c r="G110" i="45" s="1"/>
  <c r="H128" i="45"/>
  <c r="G128" i="45" s="1"/>
  <c r="H125" i="45"/>
  <c r="G125" i="45" s="1"/>
  <c r="I108" i="45"/>
  <c r="H129" i="41"/>
  <c r="G129" i="41" s="1"/>
  <c r="H126" i="41"/>
  <c r="G126" i="41" s="1"/>
  <c r="H116" i="41"/>
  <c r="G116" i="41" s="1"/>
  <c r="H128" i="41"/>
  <c r="G128" i="41" s="1"/>
  <c r="H125" i="41"/>
  <c r="G125" i="41" s="1"/>
  <c r="H111" i="41"/>
  <c r="G111" i="41" s="1"/>
  <c r="H110" i="41"/>
  <c r="G110" i="41" s="1"/>
  <c r="I108" i="41"/>
  <c r="H110" i="37"/>
  <c r="G110" i="37" s="1"/>
  <c r="H128" i="37"/>
  <c r="G128" i="37" s="1"/>
  <c r="H125" i="37"/>
  <c r="G125" i="37" s="1"/>
  <c r="H129" i="37"/>
  <c r="G129" i="37" s="1"/>
  <c r="H126" i="37"/>
  <c r="G126" i="37" s="1"/>
  <c r="H116" i="37"/>
  <c r="G116" i="37" s="1"/>
  <c r="H111" i="37"/>
  <c r="G111" i="37" s="1"/>
  <c r="I108" i="37"/>
  <c r="H129" i="32"/>
  <c r="G129" i="32" s="1"/>
  <c r="H128" i="32"/>
  <c r="G128" i="32" s="1"/>
  <c r="H126" i="32"/>
  <c r="G126" i="32" s="1"/>
  <c r="H125" i="32"/>
  <c r="G125" i="32" s="1"/>
  <c r="H116" i="32"/>
  <c r="G116" i="32" s="1"/>
  <c r="H110" i="32"/>
  <c r="G110" i="32" s="1"/>
  <c r="H111" i="32"/>
  <c r="G111" i="32" s="1"/>
  <c r="I108" i="32"/>
  <c r="H116" i="28"/>
  <c r="G116" i="28" s="1"/>
  <c r="H129" i="28"/>
  <c r="G129" i="28" s="1"/>
  <c r="H128" i="28"/>
  <c r="G128" i="28" s="1"/>
  <c r="H126" i="28"/>
  <c r="G126" i="28" s="1"/>
  <c r="H125" i="28"/>
  <c r="G125" i="28" s="1"/>
  <c r="H111" i="28"/>
  <c r="G111" i="28" s="1"/>
  <c r="H110" i="28"/>
  <c r="G110" i="28" s="1"/>
  <c r="I108" i="28"/>
  <c r="H129" i="24"/>
  <c r="G129" i="24" s="1"/>
  <c r="H128" i="24"/>
  <c r="G128" i="24" s="1"/>
  <c r="H126" i="24"/>
  <c r="G126" i="24" s="1"/>
  <c r="H125" i="24"/>
  <c r="G125" i="24" s="1"/>
  <c r="H116" i="24"/>
  <c r="G116" i="24" s="1"/>
  <c r="H111" i="24"/>
  <c r="G111" i="24" s="1"/>
  <c r="H110" i="24"/>
  <c r="G110" i="24" s="1"/>
  <c r="I108" i="24"/>
  <c r="H116" i="20"/>
  <c r="G116" i="20" s="1"/>
  <c r="H129" i="20"/>
  <c r="G129" i="20" s="1"/>
  <c r="H128" i="20"/>
  <c r="G128" i="20" s="1"/>
  <c r="H126" i="20"/>
  <c r="G126" i="20" s="1"/>
  <c r="H125" i="20"/>
  <c r="G125" i="20" s="1"/>
  <c r="H111" i="20"/>
  <c r="G111" i="20" s="1"/>
  <c r="H110" i="20"/>
  <c r="G110" i="20" s="1"/>
  <c r="I108" i="20"/>
  <c r="H129" i="16"/>
  <c r="G129" i="16" s="1"/>
  <c r="H128" i="16"/>
  <c r="G128" i="16" s="1"/>
  <c r="H126" i="16"/>
  <c r="G126" i="16" s="1"/>
  <c r="H125" i="16"/>
  <c r="G125" i="16" s="1"/>
  <c r="H116" i="16"/>
  <c r="G116" i="16" s="1"/>
  <c r="H110" i="16"/>
  <c r="G110" i="16" s="1"/>
  <c r="H111" i="16"/>
  <c r="G111" i="16" s="1"/>
  <c r="I108" i="16"/>
  <c r="H116" i="12"/>
  <c r="G116" i="12" s="1"/>
  <c r="H129" i="12"/>
  <c r="G129" i="12" s="1"/>
  <c r="H128" i="12"/>
  <c r="G128" i="12" s="1"/>
  <c r="H126" i="12"/>
  <c r="G126" i="12" s="1"/>
  <c r="H125" i="12"/>
  <c r="G125" i="12" s="1"/>
  <c r="H111" i="12"/>
  <c r="G111" i="12" s="1"/>
  <c r="H110" i="12"/>
  <c r="G110" i="12" s="1"/>
  <c r="I108" i="12"/>
  <c r="H129" i="8"/>
  <c r="G129" i="8" s="1"/>
  <c r="H128" i="8"/>
  <c r="G128" i="8" s="1"/>
  <c r="H126" i="8"/>
  <c r="G126" i="8" s="1"/>
  <c r="H125" i="8"/>
  <c r="G125" i="8" s="1"/>
  <c r="H116" i="8"/>
  <c r="G116" i="8" s="1"/>
  <c r="H111" i="8"/>
  <c r="G111" i="8" s="1"/>
  <c r="H110" i="8"/>
  <c r="G110" i="8" s="1"/>
  <c r="I108" i="8"/>
  <c r="H116" i="4"/>
  <c r="G116" i="4" s="1"/>
  <c r="H129" i="4"/>
  <c r="G129" i="4" s="1"/>
  <c r="H128" i="4"/>
  <c r="G128" i="4" s="1"/>
  <c r="H126" i="4"/>
  <c r="G126" i="4" s="1"/>
  <c r="H125" i="4"/>
  <c r="G125" i="4" s="1"/>
  <c r="H111" i="4"/>
  <c r="G111" i="4" s="1"/>
  <c r="H110" i="4"/>
  <c r="G110" i="4" s="1"/>
  <c r="I108" i="4"/>
  <c r="H129" i="160"/>
  <c r="G129" i="160" s="1"/>
  <c r="H128" i="160"/>
  <c r="G128" i="160" s="1"/>
  <c r="H126" i="160"/>
  <c r="G126" i="160" s="1"/>
  <c r="H125" i="160"/>
  <c r="G125" i="160" s="1"/>
  <c r="H116" i="160"/>
  <c r="G116" i="160" s="1"/>
  <c r="H111" i="160"/>
  <c r="G111" i="160" s="1"/>
  <c r="H110" i="160"/>
  <c r="G110" i="160" s="1"/>
  <c r="H129" i="143"/>
  <c r="G129" i="143" s="1"/>
  <c r="H128" i="143"/>
  <c r="G128" i="143" s="1"/>
  <c r="H126" i="143"/>
  <c r="G126" i="143" s="1"/>
  <c r="H125" i="143"/>
  <c r="G125" i="143" s="1"/>
  <c r="H116" i="143"/>
  <c r="G116" i="143" s="1"/>
  <c r="H111" i="143"/>
  <c r="G111" i="143" s="1"/>
  <c r="H110" i="143"/>
  <c r="G110" i="143" s="1"/>
  <c r="H129" i="131"/>
  <c r="G129" i="131" s="1"/>
  <c r="H128" i="131"/>
  <c r="G128" i="131" s="1"/>
  <c r="H126" i="131"/>
  <c r="G126" i="131" s="1"/>
  <c r="H125" i="131"/>
  <c r="G125" i="131" s="1"/>
  <c r="H116" i="131"/>
  <c r="G116" i="131" s="1"/>
  <c r="H111" i="131"/>
  <c r="G111" i="131" s="1"/>
  <c r="H110" i="131"/>
  <c r="G110" i="131" s="1"/>
  <c r="I108" i="131"/>
  <c r="H129" i="119"/>
  <c r="G129" i="119" s="1"/>
  <c r="H128" i="119"/>
  <c r="G128" i="119" s="1"/>
  <c r="H126" i="119"/>
  <c r="G126" i="119" s="1"/>
  <c r="H125" i="119"/>
  <c r="G125" i="119" s="1"/>
  <c r="H116" i="119"/>
  <c r="G116" i="119" s="1"/>
  <c r="H111" i="119"/>
  <c r="G111" i="119" s="1"/>
  <c r="H110" i="119"/>
  <c r="G110" i="119" s="1"/>
  <c r="I108" i="119"/>
  <c r="H129" i="111"/>
  <c r="G129" i="111" s="1"/>
  <c r="H128" i="111"/>
  <c r="G128" i="111" s="1"/>
  <c r="H126" i="111"/>
  <c r="G126" i="111" s="1"/>
  <c r="H125" i="111"/>
  <c r="G125" i="111" s="1"/>
  <c r="H116" i="111"/>
  <c r="G116" i="111" s="1"/>
  <c r="H111" i="111"/>
  <c r="G111" i="111" s="1"/>
  <c r="H110" i="111"/>
  <c r="G110" i="111" s="1"/>
  <c r="H129" i="95"/>
  <c r="G129" i="95" s="1"/>
  <c r="H128" i="95"/>
  <c r="G128" i="95" s="1"/>
  <c r="H126" i="95"/>
  <c r="G126" i="95" s="1"/>
  <c r="H125" i="95"/>
  <c r="G125" i="95" s="1"/>
  <c r="H116" i="95"/>
  <c r="G116" i="95" s="1"/>
  <c r="H111" i="95"/>
  <c r="G111" i="95" s="1"/>
  <c r="H110" i="95"/>
  <c r="G110" i="95" s="1"/>
  <c r="I108" i="95"/>
  <c r="H129" i="83"/>
  <c r="G129" i="83" s="1"/>
  <c r="H128" i="83"/>
  <c r="G128" i="83" s="1"/>
  <c r="H126" i="83"/>
  <c r="G126" i="83" s="1"/>
  <c r="H125" i="83"/>
  <c r="G125" i="83" s="1"/>
  <c r="H116" i="83"/>
  <c r="G116" i="83" s="1"/>
  <c r="H111" i="83"/>
  <c r="G111" i="83" s="1"/>
  <c r="H110" i="83"/>
  <c r="G110" i="83" s="1"/>
  <c r="I108" i="83"/>
  <c r="I103" i="83" s="1"/>
  <c r="H129" i="75"/>
  <c r="G129" i="75" s="1"/>
  <c r="H128" i="75"/>
  <c r="G128" i="75" s="1"/>
  <c r="H126" i="75"/>
  <c r="G126" i="75" s="1"/>
  <c r="H125" i="75"/>
  <c r="G125" i="75" s="1"/>
  <c r="H116" i="75"/>
  <c r="G116" i="75" s="1"/>
  <c r="H111" i="75"/>
  <c r="G111" i="75" s="1"/>
  <c r="H110" i="75"/>
  <c r="G110" i="75" s="1"/>
  <c r="I108" i="75"/>
  <c r="I103" i="75" s="1"/>
  <c r="H129" i="59"/>
  <c r="G129" i="59" s="1"/>
  <c r="H128" i="59"/>
  <c r="G128" i="59" s="1"/>
  <c r="H126" i="59"/>
  <c r="G126" i="59" s="1"/>
  <c r="H125" i="59"/>
  <c r="G125" i="59" s="1"/>
  <c r="H116" i="59"/>
  <c r="G116" i="59" s="1"/>
  <c r="H111" i="59"/>
  <c r="G111" i="59" s="1"/>
  <c r="H110" i="59"/>
  <c r="G110" i="59" s="1"/>
  <c r="I108" i="59"/>
  <c r="H129" i="51"/>
  <c r="G129" i="51" s="1"/>
  <c r="H128" i="51"/>
  <c r="G128" i="51" s="1"/>
  <c r="H126" i="51"/>
  <c r="G126" i="51" s="1"/>
  <c r="H125" i="51"/>
  <c r="G125" i="51" s="1"/>
  <c r="H116" i="51"/>
  <c r="G116" i="51" s="1"/>
  <c r="H111" i="51"/>
  <c r="G111" i="51" s="1"/>
  <c r="H110" i="51"/>
  <c r="G110" i="51" s="1"/>
  <c r="I108" i="51"/>
  <c r="I103" i="51" s="1"/>
  <c r="H129" i="39"/>
  <c r="G129" i="39" s="1"/>
  <c r="H128" i="39"/>
  <c r="G128" i="39" s="1"/>
  <c r="H126" i="39"/>
  <c r="G126" i="39" s="1"/>
  <c r="H125" i="39"/>
  <c r="G125" i="39" s="1"/>
  <c r="H116" i="39"/>
  <c r="G116" i="39" s="1"/>
  <c r="H111" i="39"/>
  <c r="G111" i="39" s="1"/>
  <c r="H110" i="39"/>
  <c r="G110" i="39" s="1"/>
  <c r="I108" i="39"/>
  <c r="H129" i="30"/>
  <c r="G129" i="30" s="1"/>
  <c r="H128" i="30"/>
  <c r="G128" i="30" s="1"/>
  <c r="H126" i="30"/>
  <c r="G126" i="30" s="1"/>
  <c r="H125" i="30"/>
  <c r="G125" i="30" s="1"/>
  <c r="H116" i="30"/>
  <c r="G116" i="30" s="1"/>
  <c r="H111" i="30"/>
  <c r="G111" i="30" s="1"/>
  <c r="H110" i="30"/>
  <c r="G110" i="30" s="1"/>
  <c r="I108" i="30"/>
  <c r="I103" i="30" s="1"/>
  <c r="H129" i="26"/>
  <c r="G129" i="26" s="1"/>
  <c r="H128" i="26"/>
  <c r="G128" i="26" s="1"/>
  <c r="H126" i="26"/>
  <c r="G126" i="26" s="1"/>
  <c r="H125" i="26"/>
  <c r="G125" i="26" s="1"/>
  <c r="H116" i="26"/>
  <c r="G116" i="26" s="1"/>
  <c r="H110" i="26"/>
  <c r="G110" i="26" s="1"/>
  <c r="H111" i="26"/>
  <c r="G111" i="26" s="1"/>
  <c r="I108" i="26"/>
  <c r="H129" i="14"/>
  <c r="G129" i="14" s="1"/>
  <c r="H128" i="14"/>
  <c r="G128" i="14" s="1"/>
  <c r="H126" i="14"/>
  <c r="G126" i="14" s="1"/>
  <c r="H125" i="14"/>
  <c r="G125" i="14" s="1"/>
  <c r="H116" i="14"/>
  <c r="G116" i="14" s="1"/>
  <c r="H111" i="14"/>
  <c r="G111" i="14" s="1"/>
  <c r="H110" i="14"/>
  <c r="I108" i="14"/>
  <c r="H116" i="174"/>
  <c r="G116" i="174" s="1"/>
  <c r="H129" i="174"/>
  <c r="G129" i="174" s="1"/>
  <c r="H126" i="174"/>
  <c r="G126" i="174" s="1"/>
  <c r="H111" i="174"/>
  <c r="G111" i="174" s="1"/>
  <c r="H110" i="174"/>
  <c r="G110" i="174" s="1"/>
  <c r="H128" i="174"/>
  <c r="G128" i="174" s="1"/>
  <c r="H125" i="174"/>
  <c r="I108" i="174"/>
  <c r="I108" i="169"/>
  <c r="H129" i="169"/>
  <c r="G129" i="169" s="1"/>
  <c r="H128" i="169"/>
  <c r="G128" i="169" s="1"/>
  <c r="H126" i="169"/>
  <c r="G126" i="169" s="1"/>
  <c r="H125" i="169"/>
  <c r="G125" i="169" s="1"/>
  <c r="H116" i="169"/>
  <c r="G116" i="169" s="1"/>
  <c r="H111" i="169"/>
  <c r="G111" i="169" s="1"/>
  <c r="H110" i="169"/>
  <c r="G110" i="169" s="1"/>
  <c r="H125" i="165"/>
  <c r="G125" i="165" s="1"/>
  <c r="H129" i="165"/>
  <c r="G129" i="165" s="1"/>
  <c r="H128" i="165"/>
  <c r="G128" i="165" s="1"/>
  <c r="H126" i="165"/>
  <c r="G126" i="165" s="1"/>
  <c r="H116" i="165"/>
  <c r="G116" i="165" s="1"/>
  <c r="H110" i="165"/>
  <c r="G110" i="165" s="1"/>
  <c r="H111" i="165"/>
  <c r="G111" i="165" s="1"/>
  <c r="I108" i="165"/>
  <c r="H129" i="161"/>
  <c r="G129" i="161" s="1"/>
  <c r="H128" i="161"/>
  <c r="G128" i="161" s="1"/>
  <c r="H126" i="161"/>
  <c r="G126" i="161" s="1"/>
  <c r="H125" i="161"/>
  <c r="G125" i="161" s="1"/>
  <c r="H110" i="161"/>
  <c r="G110" i="161" s="1"/>
  <c r="H116" i="161"/>
  <c r="G116" i="161" s="1"/>
  <c r="H111" i="161"/>
  <c r="G111" i="161" s="1"/>
  <c r="I108" i="161"/>
  <c r="H129" i="156"/>
  <c r="G129" i="156" s="1"/>
  <c r="H128" i="156"/>
  <c r="G128" i="156" s="1"/>
  <c r="H126" i="156"/>
  <c r="G126" i="156" s="1"/>
  <c r="H125" i="156"/>
  <c r="G125" i="156" s="1"/>
  <c r="H116" i="156"/>
  <c r="G116" i="156" s="1"/>
  <c r="H111" i="156"/>
  <c r="G111" i="156" s="1"/>
  <c r="H110" i="156"/>
  <c r="G110" i="156" s="1"/>
  <c r="H129" i="152"/>
  <c r="G129" i="152" s="1"/>
  <c r="H128" i="152"/>
  <c r="G128" i="152" s="1"/>
  <c r="H126" i="152"/>
  <c r="G126" i="152" s="1"/>
  <c r="H125" i="152"/>
  <c r="G125" i="152" s="1"/>
  <c r="H116" i="152"/>
  <c r="G116" i="152" s="1"/>
  <c r="H111" i="152"/>
  <c r="G111" i="152" s="1"/>
  <c r="H110" i="152"/>
  <c r="G110" i="152" s="1"/>
  <c r="I108" i="152"/>
  <c r="H125" i="148"/>
  <c r="G125" i="148" s="1"/>
  <c r="H129" i="148"/>
  <c r="G129" i="148" s="1"/>
  <c r="H128" i="148"/>
  <c r="G128" i="148" s="1"/>
  <c r="H126" i="148"/>
  <c r="G126" i="148" s="1"/>
  <c r="H116" i="148"/>
  <c r="G116" i="148" s="1"/>
  <c r="H110" i="148"/>
  <c r="G110" i="148" s="1"/>
  <c r="H111" i="148"/>
  <c r="G111" i="148" s="1"/>
  <c r="I108" i="148"/>
  <c r="I103" i="148" s="1"/>
  <c r="H125" i="144"/>
  <c r="G125" i="144" s="1"/>
  <c r="H129" i="144"/>
  <c r="G129" i="144" s="1"/>
  <c r="H128" i="144"/>
  <c r="G128" i="144" s="1"/>
  <c r="H126" i="144"/>
  <c r="G126" i="144" s="1"/>
  <c r="H110" i="144"/>
  <c r="G110" i="144" s="1"/>
  <c r="H116" i="144"/>
  <c r="G116" i="144" s="1"/>
  <c r="H111" i="144"/>
  <c r="G111" i="144" s="1"/>
  <c r="H129" i="140"/>
  <c r="G129" i="140" s="1"/>
  <c r="H128" i="140"/>
  <c r="G128" i="140" s="1"/>
  <c r="H126" i="140"/>
  <c r="G126" i="140" s="1"/>
  <c r="H125" i="140"/>
  <c r="G125" i="140" s="1"/>
  <c r="H111" i="140"/>
  <c r="G111" i="140" s="1"/>
  <c r="H110" i="140"/>
  <c r="G110" i="140" s="1"/>
  <c r="H116" i="140"/>
  <c r="G116" i="140" s="1"/>
  <c r="I108" i="140"/>
  <c r="H125" i="136"/>
  <c r="G125" i="136" s="1"/>
  <c r="H129" i="136"/>
  <c r="G129" i="136" s="1"/>
  <c r="H128" i="136"/>
  <c r="G128" i="136" s="1"/>
  <c r="H126" i="136"/>
  <c r="G126" i="136" s="1"/>
  <c r="H116" i="136"/>
  <c r="G116" i="136" s="1"/>
  <c r="H111" i="136"/>
  <c r="G111" i="136" s="1"/>
  <c r="H110" i="136"/>
  <c r="G110" i="136" s="1"/>
  <c r="I108" i="136"/>
  <c r="H116" i="132"/>
  <c r="G116" i="132" s="1"/>
  <c r="H129" i="132"/>
  <c r="G129" i="132" s="1"/>
  <c r="H128" i="132"/>
  <c r="G128" i="132" s="1"/>
  <c r="H126" i="132"/>
  <c r="G126" i="132" s="1"/>
  <c r="H125" i="132"/>
  <c r="G125" i="132" s="1"/>
  <c r="H110" i="132"/>
  <c r="G110" i="132" s="1"/>
  <c r="H111" i="132"/>
  <c r="G111" i="132" s="1"/>
  <c r="I108" i="132"/>
  <c r="H125" i="128"/>
  <c r="G125" i="128" s="1"/>
  <c r="H129" i="128"/>
  <c r="G129" i="128" s="1"/>
  <c r="H128" i="128"/>
  <c r="G128" i="128" s="1"/>
  <c r="H126" i="128"/>
  <c r="G126" i="128" s="1"/>
  <c r="H116" i="128"/>
  <c r="G116" i="128" s="1"/>
  <c r="H110" i="128"/>
  <c r="G110" i="128" s="1"/>
  <c r="H111" i="128"/>
  <c r="G111" i="128" s="1"/>
  <c r="I108" i="128"/>
  <c r="H116" i="124"/>
  <c r="G116" i="124" s="1"/>
  <c r="H129" i="124"/>
  <c r="G129" i="124" s="1"/>
  <c r="H128" i="124"/>
  <c r="G128" i="124" s="1"/>
  <c r="H126" i="124"/>
  <c r="G126" i="124" s="1"/>
  <c r="H125" i="124"/>
  <c r="G125" i="124" s="1"/>
  <c r="H111" i="124"/>
  <c r="G111" i="124" s="1"/>
  <c r="H110" i="124"/>
  <c r="G110" i="124" s="1"/>
  <c r="I108" i="124"/>
  <c r="I103" i="124" s="1"/>
  <c r="H125" i="120"/>
  <c r="G125" i="120" s="1"/>
  <c r="H129" i="120"/>
  <c r="G129" i="120" s="1"/>
  <c r="H128" i="120"/>
  <c r="G128" i="120" s="1"/>
  <c r="H126" i="120"/>
  <c r="G126" i="120" s="1"/>
  <c r="H116" i="120"/>
  <c r="G116" i="120" s="1"/>
  <c r="H111" i="120"/>
  <c r="G111" i="120" s="1"/>
  <c r="H110" i="120"/>
  <c r="G110" i="120" s="1"/>
  <c r="I108" i="120"/>
  <c r="H116" i="116"/>
  <c r="G116" i="116" s="1"/>
  <c r="H129" i="116"/>
  <c r="G129" i="116" s="1"/>
  <c r="H128" i="116"/>
  <c r="G128" i="116" s="1"/>
  <c r="H126" i="116"/>
  <c r="G126" i="116" s="1"/>
  <c r="H125" i="116"/>
  <c r="G125" i="116" s="1"/>
  <c r="H110" i="116"/>
  <c r="G110" i="116" s="1"/>
  <c r="H111" i="116"/>
  <c r="G111" i="116" s="1"/>
  <c r="I108" i="116"/>
  <c r="H125" i="112"/>
  <c r="G125" i="112" s="1"/>
  <c r="H116" i="112"/>
  <c r="G116" i="112" s="1"/>
  <c r="H129" i="112"/>
  <c r="G129" i="112" s="1"/>
  <c r="H128" i="112"/>
  <c r="G128" i="112" s="1"/>
  <c r="H126" i="112"/>
  <c r="G126" i="112" s="1"/>
  <c r="H110" i="112"/>
  <c r="G110" i="112" s="1"/>
  <c r="H111" i="112"/>
  <c r="G111" i="112" s="1"/>
  <c r="I108" i="112"/>
  <c r="H129" i="108"/>
  <c r="G129" i="108" s="1"/>
  <c r="H128" i="108"/>
  <c r="G128" i="108" s="1"/>
  <c r="H126" i="108"/>
  <c r="G126" i="108" s="1"/>
  <c r="H125" i="108"/>
  <c r="G125" i="108" s="1"/>
  <c r="H116" i="108"/>
  <c r="G116" i="108" s="1"/>
  <c r="H111" i="108"/>
  <c r="G111" i="108" s="1"/>
  <c r="H110" i="108"/>
  <c r="G110" i="108" s="1"/>
  <c r="I108" i="108"/>
  <c r="H125" i="104"/>
  <c r="G125" i="104" s="1"/>
  <c r="H116" i="104"/>
  <c r="G116" i="104" s="1"/>
  <c r="H129" i="104"/>
  <c r="G129" i="104" s="1"/>
  <c r="H128" i="104"/>
  <c r="G128" i="104" s="1"/>
  <c r="H126" i="104"/>
  <c r="G126" i="104" s="1"/>
  <c r="H111" i="104"/>
  <c r="G111" i="104" s="1"/>
  <c r="H110" i="104"/>
  <c r="G110" i="104" s="1"/>
  <c r="I108" i="104"/>
  <c r="H116" i="100"/>
  <c r="G116" i="100" s="1"/>
  <c r="H129" i="100"/>
  <c r="G129" i="100" s="1"/>
  <c r="H128" i="100"/>
  <c r="G128" i="100" s="1"/>
  <c r="H126" i="100"/>
  <c r="G126" i="100" s="1"/>
  <c r="H125" i="100"/>
  <c r="G125" i="100" s="1"/>
  <c r="H111" i="100"/>
  <c r="G111" i="100" s="1"/>
  <c r="H110" i="100"/>
  <c r="G110" i="100" s="1"/>
  <c r="I108" i="100"/>
  <c r="H125" i="96"/>
  <c r="G125" i="96" s="1"/>
  <c r="H129" i="96"/>
  <c r="G129" i="96" s="1"/>
  <c r="H128" i="96"/>
  <c r="G128" i="96" s="1"/>
  <c r="H126" i="96"/>
  <c r="G126" i="96" s="1"/>
  <c r="H116" i="96"/>
  <c r="G116" i="96" s="1"/>
  <c r="H110" i="96"/>
  <c r="G110" i="96" s="1"/>
  <c r="H111" i="96"/>
  <c r="G111" i="96" s="1"/>
  <c r="I108" i="96"/>
  <c r="H116" i="92"/>
  <c r="G116" i="92" s="1"/>
  <c r="H129" i="92"/>
  <c r="G129" i="92" s="1"/>
  <c r="H128" i="92"/>
  <c r="G128" i="92" s="1"/>
  <c r="H126" i="92"/>
  <c r="G126" i="92" s="1"/>
  <c r="H125" i="92"/>
  <c r="G125" i="92" s="1"/>
  <c r="H111" i="92"/>
  <c r="G111" i="92" s="1"/>
  <c r="H110" i="92"/>
  <c r="G110" i="92" s="1"/>
  <c r="I108" i="92"/>
  <c r="H129" i="88"/>
  <c r="G129" i="88" s="1"/>
  <c r="H128" i="88"/>
  <c r="G128" i="88" s="1"/>
  <c r="H126" i="88"/>
  <c r="G126" i="88" s="1"/>
  <c r="H125" i="88"/>
  <c r="G125" i="88" s="1"/>
  <c r="H116" i="88"/>
  <c r="G116" i="88" s="1"/>
  <c r="H111" i="88"/>
  <c r="G111" i="88" s="1"/>
  <c r="H110" i="88"/>
  <c r="G110" i="88" s="1"/>
  <c r="I108" i="88"/>
  <c r="H116" i="84"/>
  <c r="G116" i="84" s="1"/>
  <c r="H129" i="84"/>
  <c r="G129" i="84" s="1"/>
  <c r="H128" i="84"/>
  <c r="G128" i="84" s="1"/>
  <c r="H126" i="84"/>
  <c r="G126" i="84" s="1"/>
  <c r="H125" i="84"/>
  <c r="G125" i="84" s="1"/>
  <c r="H111" i="84"/>
  <c r="G111" i="84" s="1"/>
  <c r="H110" i="84"/>
  <c r="G110" i="84" s="1"/>
  <c r="I108" i="84"/>
  <c r="H129" i="80"/>
  <c r="G129" i="80" s="1"/>
  <c r="H128" i="80"/>
  <c r="G128" i="80" s="1"/>
  <c r="H126" i="80"/>
  <c r="G126" i="80" s="1"/>
  <c r="H125" i="80"/>
  <c r="G125" i="80" s="1"/>
  <c r="H116" i="80"/>
  <c r="G116" i="80" s="1"/>
  <c r="H110" i="80"/>
  <c r="G110" i="80" s="1"/>
  <c r="H111" i="80"/>
  <c r="G111" i="80" s="1"/>
  <c r="I108" i="80"/>
  <c r="H116" i="76"/>
  <c r="G116" i="76" s="1"/>
  <c r="H129" i="76"/>
  <c r="G129" i="76" s="1"/>
  <c r="H128" i="76"/>
  <c r="G128" i="76" s="1"/>
  <c r="H126" i="76"/>
  <c r="G126" i="76" s="1"/>
  <c r="H125" i="76"/>
  <c r="G125" i="76" s="1"/>
  <c r="H111" i="76"/>
  <c r="G111" i="76" s="1"/>
  <c r="H110" i="76"/>
  <c r="G110" i="76" s="1"/>
  <c r="I108" i="76"/>
  <c r="I103" i="76" s="1"/>
  <c r="H129" i="72"/>
  <c r="G129" i="72" s="1"/>
  <c r="H128" i="72"/>
  <c r="G128" i="72" s="1"/>
  <c r="H126" i="72"/>
  <c r="G126" i="72" s="1"/>
  <c r="H125" i="72"/>
  <c r="G125" i="72" s="1"/>
  <c r="H116" i="72"/>
  <c r="G116" i="72" s="1"/>
  <c r="H111" i="72"/>
  <c r="G111" i="72" s="1"/>
  <c r="H110" i="72"/>
  <c r="G110" i="72" s="1"/>
  <c r="I108" i="72"/>
  <c r="H116" i="68"/>
  <c r="G116" i="68" s="1"/>
  <c r="H129" i="68"/>
  <c r="G129" i="68" s="1"/>
  <c r="H128" i="68"/>
  <c r="G128" i="68" s="1"/>
  <c r="H126" i="68"/>
  <c r="G126" i="68" s="1"/>
  <c r="H125" i="68"/>
  <c r="G125" i="68" s="1"/>
  <c r="H111" i="68"/>
  <c r="G111" i="68" s="1"/>
  <c r="H110" i="68"/>
  <c r="G110" i="68" s="1"/>
  <c r="I108" i="68"/>
  <c r="I103" i="68" s="1"/>
  <c r="H125" i="64"/>
  <c r="G125" i="64" s="1"/>
  <c r="H116" i="64"/>
  <c r="G116" i="64" s="1"/>
  <c r="H129" i="64"/>
  <c r="G129" i="64" s="1"/>
  <c r="H128" i="64"/>
  <c r="G128" i="64" s="1"/>
  <c r="H126" i="64"/>
  <c r="G126" i="64" s="1"/>
  <c r="H110" i="64"/>
  <c r="G110" i="64" s="1"/>
  <c r="H111" i="64"/>
  <c r="G111" i="64" s="1"/>
  <c r="I108" i="64"/>
  <c r="H129" i="60"/>
  <c r="G129" i="60" s="1"/>
  <c r="H128" i="60"/>
  <c r="G128" i="60" s="1"/>
  <c r="H126" i="60"/>
  <c r="G126" i="60" s="1"/>
  <c r="H125" i="60"/>
  <c r="G125" i="60" s="1"/>
  <c r="H116" i="60"/>
  <c r="G116" i="60" s="1"/>
  <c r="H111" i="60"/>
  <c r="G111" i="60" s="1"/>
  <c r="H110" i="60"/>
  <c r="G110" i="60" s="1"/>
  <c r="I108" i="60"/>
  <c r="H116" i="56"/>
  <c r="G116" i="56" s="1"/>
  <c r="H129" i="56"/>
  <c r="G129" i="56" s="1"/>
  <c r="H128" i="56"/>
  <c r="G128" i="56" s="1"/>
  <c r="H126" i="56"/>
  <c r="G126" i="56" s="1"/>
  <c r="H125" i="56"/>
  <c r="G125" i="56" s="1"/>
  <c r="H111" i="56"/>
  <c r="G111" i="56" s="1"/>
  <c r="H110" i="56"/>
  <c r="G110" i="56" s="1"/>
  <c r="I108" i="56"/>
  <c r="I103" i="56" s="1"/>
  <c r="H129" i="52"/>
  <c r="G129" i="52" s="1"/>
  <c r="H128" i="52"/>
  <c r="G128" i="52" s="1"/>
  <c r="H126" i="52"/>
  <c r="G126" i="52" s="1"/>
  <c r="H125" i="52"/>
  <c r="G125" i="52" s="1"/>
  <c r="H116" i="52"/>
  <c r="G116" i="52" s="1"/>
  <c r="H111" i="52"/>
  <c r="G111" i="52" s="1"/>
  <c r="H110" i="52"/>
  <c r="G110" i="52" s="1"/>
  <c r="I108" i="52"/>
  <c r="I103" i="52" s="1"/>
  <c r="H116" i="48"/>
  <c r="G116" i="48" s="1"/>
  <c r="H129" i="48"/>
  <c r="G129" i="48" s="1"/>
  <c r="H128" i="48"/>
  <c r="G128" i="48" s="1"/>
  <c r="H126" i="48"/>
  <c r="G126" i="48" s="1"/>
  <c r="H125" i="48"/>
  <c r="G125" i="48" s="1"/>
  <c r="H110" i="48"/>
  <c r="G110" i="48" s="1"/>
  <c r="H111" i="48"/>
  <c r="G111" i="48" s="1"/>
  <c r="I108" i="48"/>
  <c r="I103" i="48" s="1"/>
  <c r="H116" i="44"/>
  <c r="G116" i="44" s="1"/>
  <c r="H129" i="44"/>
  <c r="G129" i="44" s="1"/>
  <c r="H128" i="44"/>
  <c r="G128" i="44" s="1"/>
  <c r="H126" i="44"/>
  <c r="G126" i="44" s="1"/>
  <c r="H125" i="44"/>
  <c r="G125" i="44" s="1"/>
  <c r="H111" i="44"/>
  <c r="G111" i="44" s="1"/>
  <c r="H110" i="44"/>
  <c r="G110" i="44" s="1"/>
  <c r="I108" i="44"/>
  <c r="H129" i="40"/>
  <c r="G129" i="40" s="1"/>
  <c r="H128" i="40"/>
  <c r="G128" i="40" s="1"/>
  <c r="H126" i="40"/>
  <c r="G126" i="40" s="1"/>
  <c r="H125" i="40"/>
  <c r="G125" i="40" s="1"/>
  <c r="H116" i="40"/>
  <c r="G116" i="40" s="1"/>
  <c r="H111" i="40"/>
  <c r="G111" i="40" s="1"/>
  <c r="H110" i="40"/>
  <c r="G110" i="40" s="1"/>
  <c r="I108" i="40"/>
  <c r="H129" i="35"/>
  <c r="G129" i="35" s="1"/>
  <c r="H128" i="35"/>
  <c r="G128" i="35" s="1"/>
  <c r="H126" i="35"/>
  <c r="G126" i="35" s="1"/>
  <c r="H125" i="35"/>
  <c r="G125" i="35" s="1"/>
  <c r="H116" i="35"/>
  <c r="G116" i="35" s="1"/>
  <c r="H111" i="35"/>
  <c r="G111" i="35" s="1"/>
  <c r="H110" i="35"/>
  <c r="G110" i="35" s="1"/>
  <c r="I108" i="35"/>
  <c r="H129" i="31"/>
  <c r="G129" i="31" s="1"/>
  <c r="H128" i="31"/>
  <c r="G128" i="31" s="1"/>
  <c r="H126" i="31"/>
  <c r="G126" i="31" s="1"/>
  <c r="H125" i="31"/>
  <c r="G125" i="31" s="1"/>
  <c r="H116" i="31"/>
  <c r="G116" i="31" s="1"/>
  <c r="H111" i="31"/>
  <c r="G111" i="31" s="1"/>
  <c r="H110" i="31"/>
  <c r="G110" i="31" s="1"/>
  <c r="I108" i="31"/>
  <c r="H129" i="27"/>
  <c r="G129" i="27" s="1"/>
  <c r="H128" i="27"/>
  <c r="G128" i="27" s="1"/>
  <c r="H126" i="27"/>
  <c r="G126" i="27" s="1"/>
  <c r="H125" i="27"/>
  <c r="G125" i="27" s="1"/>
  <c r="H116" i="27"/>
  <c r="G116" i="27" s="1"/>
  <c r="H111" i="27"/>
  <c r="G111" i="27" s="1"/>
  <c r="H110" i="27"/>
  <c r="I108" i="27"/>
  <c r="H129" i="23"/>
  <c r="G129" i="23" s="1"/>
  <c r="H128" i="23"/>
  <c r="G128" i="23" s="1"/>
  <c r="H126" i="23"/>
  <c r="G126" i="23" s="1"/>
  <c r="H125" i="23"/>
  <c r="G125" i="23" s="1"/>
  <c r="H116" i="23"/>
  <c r="G116" i="23" s="1"/>
  <c r="H111" i="23"/>
  <c r="G111" i="23" s="1"/>
  <c r="H110" i="23"/>
  <c r="G110" i="23" s="1"/>
  <c r="I108" i="23"/>
  <c r="H129" i="19"/>
  <c r="G129" i="19" s="1"/>
  <c r="H128" i="19"/>
  <c r="G128" i="19" s="1"/>
  <c r="H126" i="19"/>
  <c r="G126" i="19" s="1"/>
  <c r="H125" i="19"/>
  <c r="G125" i="19" s="1"/>
  <c r="H116" i="19"/>
  <c r="G116" i="19" s="1"/>
  <c r="H111" i="19"/>
  <c r="G111" i="19" s="1"/>
  <c r="H110" i="19"/>
  <c r="G110" i="19" s="1"/>
  <c r="I108" i="19"/>
  <c r="H129" i="11"/>
  <c r="G129" i="11" s="1"/>
  <c r="H128" i="11"/>
  <c r="G128" i="11" s="1"/>
  <c r="H126" i="11"/>
  <c r="G126" i="11" s="1"/>
  <c r="H125" i="11"/>
  <c r="G125" i="11" s="1"/>
  <c r="H116" i="11"/>
  <c r="G116" i="11" s="1"/>
  <c r="H111" i="11"/>
  <c r="G111" i="11" s="1"/>
  <c r="H110" i="11"/>
  <c r="G110" i="11" s="1"/>
  <c r="I108" i="11"/>
  <c r="I103" i="11" s="1"/>
  <c r="H129" i="7"/>
  <c r="G129" i="7" s="1"/>
  <c r="H128" i="7"/>
  <c r="G128" i="7" s="1"/>
  <c r="H126" i="7"/>
  <c r="G126" i="7" s="1"/>
  <c r="H125" i="7"/>
  <c r="G125" i="7" s="1"/>
  <c r="H116" i="7"/>
  <c r="G116" i="7" s="1"/>
  <c r="H111" i="7"/>
  <c r="G111" i="7" s="1"/>
  <c r="H110" i="7"/>
  <c r="G110" i="7" s="1"/>
  <c r="I108" i="7"/>
  <c r="H129" i="3"/>
  <c r="G129" i="3" s="1"/>
  <c r="H128" i="3"/>
  <c r="G128" i="3" s="1"/>
  <c r="H126" i="3"/>
  <c r="G126" i="3" s="1"/>
  <c r="H125" i="3"/>
  <c r="G125" i="3" s="1"/>
  <c r="H116" i="3"/>
  <c r="G116" i="3" s="1"/>
  <c r="H111" i="3"/>
  <c r="G111" i="3" s="1"/>
  <c r="H110" i="3"/>
  <c r="G110" i="3" s="1"/>
  <c r="I108" i="3"/>
  <c r="H125" i="2"/>
  <c r="G125" i="2" s="1"/>
  <c r="H110" i="2"/>
  <c r="G110" i="2" s="1"/>
  <c r="H129" i="2"/>
  <c r="G129" i="2" s="1"/>
  <c r="H116" i="2"/>
  <c r="G116" i="2" s="1"/>
  <c r="H128" i="2"/>
  <c r="G128" i="2" s="1"/>
  <c r="H111" i="2"/>
  <c r="G111" i="2" s="1"/>
  <c r="H126" i="2"/>
  <c r="G126" i="2" s="1"/>
  <c r="I108" i="2"/>
  <c r="I103" i="2" s="1"/>
  <c r="I108" i="111"/>
  <c r="I108" i="144"/>
  <c r="I108" i="143"/>
  <c r="I108" i="156"/>
  <c r="I103" i="156" s="1"/>
  <c r="I108" i="160"/>
  <c r="I109" i="118"/>
  <c r="I109" i="86"/>
  <c r="I109" i="54"/>
  <c r="I109" i="150"/>
  <c r="I109" i="134"/>
  <c r="I109" i="70"/>
  <c r="I109" i="6"/>
  <c r="I109" i="166"/>
  <c r="I109" i="102"/>
  <c r="I109" i="38"/>
  <c r="I109" i="163"/>
  <c r="I109" i="147"/>
  <c r="I109" i="131"/>
  <c r="I109" i="115"/>
  <c r="I109" i="99"/>
  <c r="I109" i="83"/>
  <c r="I109" i="51"/>
  <c r="I109" i="35"/>
  <c r="I109" i="19"/>
  <c r="I109" i="3"/>
  <c r="I108" i="155"/>
  <c r="I109" i="162"/>
  <c r="I109" i="146"/>
  <c r="I109" i="130"/>
  <c r="I109" i="114"/>
  <c r="I109" i="98"/>
  <c r="I109" i="82"/>
  <c r="I109" i="50"/>
  <c r="I109" i="34"/>
  <c r="I109" i="2"/>
  <c r="I103" i="151"/>
  <c r="I103" i="122"/>
  <c r="I109" i="159"/>
  <c r="I109" i="143"/>
  <c r="I109" i="127"/>
  <c r="I109" i="111"/>
  <c r="I109" i="95"/>
  <c r="I109" i="79"/>
  <c r="I109" i="63"/>
  <c r="I109" i="47"/>
  <c r="I109" i="31"/>
  <c r="I103" i="173"/>
  <c r="I103" i="55"/>
  <c r="I109" i="171"/>
  <c r="I109" i="158"/>
  <c r="I109" i="142"/>
  <c r="I109" i="126"/>
  <c r="I109" i="110"/>
  <c r="I109" i="94"/>
  <c r="I109" i="78"/>
  <c r="I109" i="62"/>
  <c r="I109" i="46"/>
  <c r="I109" i="30"/>
  <c r="I109" i="14"/>
  <c r="I103" i="112"/>
  <c r="I103" i="16"/>
  <c r="I109" i="172"/>
  <c r="I109" i="155"/>
  <c r="I109" i="139"/>
  <c r="I109" i="123"/>
  <c r="I109" i="107"/>
  <c r="I109" i="75"/>
  <c r="I109" i="59"/>
  <c r="I109" i="43"/>
  <c r="I109" i="27"/>
  <c r="I109" i="11"/>
  <c r="I103" i="167"/>
  <c r="I109" i="170"/>
  <c r="I109" i="154"/>
  <c r="I109" i="138"/>
  <c r="I109" i="122"/>
  <c r="I109" i="106"/>
  <c r="I109" i="90"/>
  <c r="I109" i="74"/>
  <c r="I109" i="58"/>
  <c r="I109" i="42"/>
  <c r="I109" i="26"/>
  <c r="I109" i="9"/>
  <c r="I109" i="167"/>
  <c r="I109" i="151"/>
  <c r="I109" i="135"/>
  <c r="I109" i="119"/>
  <c r="I109" i="103"/>
  <c r="I109" i="87"/>
  <c r="I109" i="71"/>
  <c r="I109" i="55"/>
  <c r="I109" i="39"/>
  <c r="I109" i="23"/>
  <c r="I109" i="7"/>
  <c r="I103" i="32"/>
  <c r="I103" i="159"/>
  <c r="I103" i="147"/>
  <c r="I103" i="131"/>
  <c r="I103" i="115"/>
  <c r="I103" i="99"/>
  <c r="I103" i="59"/>
  <c r="I103" i="35"/>
  <c r="I103" i="19"/>
  <c r="I103" i="171"/>
  <c r="I103" i="158"/>
  <c r="I103" i="164"/>
  <c r="I103" i="140"/>
  <c r="I103" i="132"/>
  <c r="I103" i="116"/>
  <c r="I103" i="108"/>
  <c r="I103" i="100"/>
  <c r="I103" i="84"/>
  <c r="I103" i="44"/>
  <c r="I103" i="36"/>
  <c r="I103" i="28"/>
  <c r="I103" i="20"/>
  <c r="I103" i="12"/>
  <c r="I103" i="163"/>
  <c r="I103" i="43"/>
  <c r="I103" i="3"/>
  <c r="I103" i="154"/>
  <c r="I109" i="174"/>
  <c r="I109" i="169"/>
  <c r="I109" i="165"/>
  <c r="I109" i="161"/>
  <c r="I109" i="157"/>
  <c r="I109" i="153"/>
  <c r="I109" i="149"/>
  <c r="I109" i="145"/>
  <c r="I109" i="141"/>
  <c r="I109" i="137"/>
  <c r="I109" i="133"/>
  <c r="I109" i="129"/>
  <c r="I109" i="125"/>
  <c r="I109" i="121"/>
  <c r="I109" i="117"/>
  <c r="I109" i="113"/>
  <c r="I109" i="109"/>
  <c r="I109" i="105"/>
  <c r="I109" i="101"/>
  <c r="I109" i="97"/>
  <c r="I109" i="93"/>
  <c r="I109" i="89"/>
  <c r="I109" i="85"/>
  <c r="I109" i="81"/>
  <c r="I109" i="77"/>
  <c r="I109" i="73"/>
  <c r="I109" i="69"/>
  <c r="I109" i="65"/>
  <c r="I109" i="61"/>
  <c r="I109" i="57"/>
  <c r="I109" i="53"/>
  <c r="I109" i="49"/>
  <c r="I109" i="45"/>
  <c r="I109" i="41"/>
  <c r="I109" i="37"/>
  <c r="I109" i="33"/>
  <c r="I109" i="25"/>
  <c r="I109" i="13"/>
  <c r="I109" i="10"/>
  <c r="I109" i="5"/>
  <c r="I103" i="146"/>
  <c r="I103" i="142"/>
  <c r="I103" i="126"/>
  <c r="I103" i="114"/>
  <c r="I103" i="110"/>
  <c r="I103" i="42"/>
  <c r="I103" i="38"/>
  <c r="I103" i="26"/>
  <c r="I103" i="9"/>
  <c r="I103" i="6"/>
  <c r="H109" i="159"/>
  <c r="I109" i="173"/>
  <c r="I109" i="168"/>
  <c r="I109" i="164"/>
  <c r="I109" i="160"/>
  <c r="I109" i="156"/>
  <c r="I109" i="152"/>
  <c r="I109" i="148"/>
  <c r="I109" i="144"/>
  <c r="I109" i="140"/>
  <c r="I109" i="136"/>
  <c r="I109" i="132"/>
  <c r="I109" i="128"/>
  <c r="I109" i="124"/>
  <c r="I109" i="120"/>
  <c r="I109" i="116"/>
  <c r="I109" i="112"/>
  <c r="I109" i="108"/>
  <c r="I109" i="104"/>
  <c r="I109" i="100"/>
  <c r="I109" i="96"/>
  <c r="I109" i="92"/>
  <c r="I109" i="88"/>
  <c r="I109" i="84"/>
  <c r="I109" i="80"/>
  <c r="I109" i="76"/>
  <c r="I109" i="72"/>
  <c r="I109" i="68"/>
  <c r="I109" i="64"/>
  <c r="I109" i="60"/>
  <c r="I109" i="56"/>
  <c r="I109" i="52"/>
  <c r="I109" i="48"/>
  <c r="I109" i="44"/>
  <c r="I109" i="40"/>
  <c r="I109" i="32"/>
  <c r="I109" i="28"/>
  <c r="I109" i="24"/>
  <c r="I109" i="20"/>
  <c r="I109" i="16"/>
  <c r="I109" i="12"/>
  <c r="I109" i="8"/>
  <c r="I109" i="4"/>
  <c r="I103" i="138"/>
  <c r="I103" i="106"/>
  <c r="I103" i="95"/>
  <c r="I103" i="74"/>
  <c r="I103" i="172"/>
  <c r="F12" i="2"/>
  <c r="F12" i="3"/>
  <c r="F12" i="10"/>
  <c r="F12" i="9"/>
  <c r="F12" i="11"/>
  <c r="F12" i="12"/>
  <c r="F12" i="13"/>
  <c r="F12" i="14"/>
  <c r="F12" i="20"/>
  <c r="F12" i="23"/>
  <c r="F12" i="24"/>
  <c r="F12" i="25"/>
  <c r="F12" i="30"/>
  <c r="F12" i="31"/>
  <c r="F12" i="32"/>
  <c r="F12" i="33"/>
  <c r="F12" i="34"/>
  <c r="F12" i="37"/>
  <c r="F12" i="38"/>
  <c r="F12" i="40"/>
  <c r="F12" i="45"/>
  <c r="F12" i="53"/>
  <c r="F12" i="54"/>
  <c r="F12" i="55"/>
  <c r="F12" i="56"/>
  <c r="F12" i="57"/>
  <c r="F12" i="59"/>
  <c r="F12" i="60"/>
  <c r="F12" i="61"/>
  <c r="F12" i="62"/>
  <c r="F12" i="64"/>
  <c r="F12" i="63"/>
  <c r="F12" i="65"/>
  <c r="F12" i="70"/>
  <c r="F12" i="73"/>
  <c r="F12" i="76"/>
  <c r="F12" i="78"/>
  <c r="F12" i="81"/>
  <c r="F12" i="82"/>
  <c r="F12" i="88"/>
  <c r="F12" i="90"/>
  <c r="F12" i="94"/>
  <c r="F12" i="95"/>
  <c r="F12" i="96"/>
  <c r="F12" i="97"/>
  <c r="F12" i="98"/>
  <c r="F12" i="99"/>
  <c r="F12" i="102"/>
  <c r="F12" i="105"/>
  <c r="F12" i="107"/>
  <c r="F12" i="111"/>
  <c r="F12" i="112"/>
  <c r="F12" i="113"/>
  <c r="F12" i="121"/>
  <c r="F12" i="123"/>
  <c r="F12" i="124"/>
  <c r="F12" i="125"/>
  <c r="F12" i="126"/>
  <c r="F12" i="127"/>
  <c r="F12" i="128"/>
  <c r="F12" i="129"/>
  <c r="F12" i="130"/>
  <c r="F12" i="133"/>
  <c r="F12" i="134"/>
  <c r="F12" i="135"/>
  <c r="F12" i="136"/>
  <c r="F12" i="142"/>
  <c r="F12" i="143"/>
  <c r="F12" i="144"/>
  <c r="F12" i="145"/>
  <c r="F12" i="146"/>
  <c r="F12" i="147"/>
  <c r="F12" i="148"/>
  <c r="F12" i="149"/>
  <c r="F12" i="150"/>
  <c r="F12" i="152"/>
  <c r="F12" i="153"/>
  <c r="F12" i="157"/>
  <c r="F12" i="158"/>
  <c r="F12" i="159"/>
  <c r="F12" i="160"/>
  <c r="F12" i="161"/>
  <c r="F12" i="163"/>
  <c r="F12" i="164"/>
  <c r="F12" i="167"/>
  <c r="F12" i="168"/>
  <c r="F12" i="170"/>
  <c r="F12" i="171"/>
  <c r="F12" i="173"/>
  <c r="K195" i="173"/>
  <c r="K196" i="173" s="1"/>
  <c r="H138" i="172" l="1"/>
  <c r="H138" i="10"/>
  <c r="H138" i="11"/>
  <c r="H109" i="11" s="1"/>
  <c r="H138" i="100"/>
  <c r="H138" i="95"/>
  <c r="H109" i="95" s="1"/>
  <c r="H138" i="101"/>
  <c r="H109" i="101" s="1"/>
  <c r="H138" i="171"/>
  <c r="H138" i="135"/>
  <c r="H138" i="33"/>
  <c r="H138" i="65"/>
  <c r="H138" i="103"/>
  <c r="H109" i="103" s="1"/>
  <c r="H138" i="68"/>
  <c r="H138" i="165"/>
  <c r="H109" i="165" s="1"/>
  <c r="H138" i="169"/>
  <c r="H138" i="51"/>
  <c r="H109" i="51" s="1"/>
  <c r="H138" i="85"/>
  <c r="H138" i="74"/>
  <c r="H109" i="74" s="1"/>
  <c r="H138" i="23"/>
  <c r="H109" i="23"/>
  <c r="H138" i="30"/>
  <c r="H138" i="131"/>
  <c r="H109" i="131" s="1"/>
  <c r="H138" i="143"/>
  <c r="H138" i="12"/>
  <c r="H109" i="12" s="1"/>
  <c r="H138" i="121"/>
  <c r="H138" i="63"/>
  <c r="H138" i="173"/>
  <c r="H138" i="50"/>
  <c r="H138" i="158"/>
  <c r="H96" i="143"/>
  <c r="H99" i="143"/>
  <c r="H97" i="143"/>
  <c r="H106" i="143"/>
  <c r="H90" i="143"/>
  <c r="H81" i="143"/>
  <c r="H78" i="143"/>
  <c r="H84" i="143"/>
  <c r="H59" i="143"/>
  <c r="H76" i="143"/>
  <c r="H49" i="143"/>
  <c r="H50" i="143"/>
  <c r="H138" i="48"/>
  <c r="H96" i="72"/>
  <c r="H99" i="72"/>
  <c r="H106" i="72"/>
  <c r="H90" i="72"/>
  <c r="H84" i="72"/>
  <c r="H97" i="72"/>
  <c r="H78" i="72"/>
  <c r="H76" i="72"/>
  <c r="H59" i="72"/>
  <c r="H81" i="72"/>
  <c r="H50" i="72"/>
  <c r="H49" i="72"/>
  <c r="H47" i="72" s="1"/>
  <c r="H138" i="80"/>
  <c r="H109" i="80" s="1"/>
  <c r="H96" i="104"/>
  <c r="H99" i="104"/>
  <c r="H97" i="104"/>
  <c r="H106" i="104"/>
  <c r="H90" i="104"/>
  <c r="H84" i="104"/>
  <c r="H78" i="104"/>
  <c r="H76" i="104"/>
  <c r="H59" i="104"/>
  <c r="H81" i="104"/>
  <c r="H50" i="104"/>
  <c r="H49" i="104"/>
  <c r="H96" i="169"/>
  <c r="H99" i="169"/>
  <c r="H97" i="169"/>
  <c r="H106" i="169"/>
  <c r="H90" i="169"/>
  <c r="H84" i="169"/>
  <c r="H78" i="169"/>
  <c r="H76" i="169"/>
  <c r="H59" i="169"/>
  <c r="H81" i="169"/>
  <c r="H50" i="169"/>
  <c r="H49" i="169"/>
  <c r="H96" i="59"/>
  <c r="H97" i="59"/>
  <c r="H99" i="59"/>
  <c r="H106" i="59"/>
  <c r="H84" i="59"/>
  <c r="H81" i="59"/>
  <c r="H78" i="59"/>
  <c r="H90" i="59"/>
  <c r="H76" i="59"/>
  <c r="H50" i="59"/>
  <c r="H49" i="59"/>
  <c r="H59" i="59"/>
  <c r="H96" i="16"/>
  <c r="H99" i="16"/>
  <c r="H106" i="16"/>
  <c r="H90" i="16"/>
  <c r="H84" i="16"/>
  <c r="H97" i="16"/>
  <c r="H78" i="16"/>
  <c r="H81" i="16"/>
  <c r="H76" i="16"/>
  <c r="H59" i="16"/>
  <c r="H50" i="16"/>
  <c r="H49" i="16"/>
  <c r="H96" i="69"/>
  <c r="H99" i="69"/>
  <c r="H97" i="69"/>
  <c r="H81" i="69"/>
  <c r="H78" i="69"/>
  <c r="H90" i="69"/>
  <c r="H84" i="69"/>
  <c r="H106" i="69"/>
  <c r="H59" i="69"/>
  <c r="H76" i="69"/>
  <c r="H50" i="69"/>
  <c r="H49" i="69"/>
  <c r="H138" i="77"/>
  <c r="G125" i="77"/>
  <c r="H99" i="89"/>
  <c r="H97" i="89"/>
  <c r="H96" i="89"/>
  <c r="H106" i="89"/>
  <c r="H81" i="89"/>
  <c r="H78" i="89"/>
  <c r="H90" i="89"/>
  <c r="H84" i="89"/>
  <c r="H59" i="89"/>
  <c r="H76" i="89"/>
  <c r="H50" i="89"/>
  <c r="H49" i="89"/>
  <c r="H138" i="141"/>
  <c r="G125" i="141"/>
  <c r="H96" i="145"/>
  <c r="H99" i="145"/>
  <c r="H84" i="145"/>
  <c r="H81" i="145"/>
  <c r="H97" i="145"/>
  <c r="H106" i="145"/>
  <c r="H90" i="145"/>
  <c r="H78" i="145"/>
  <c r="H59" i="145"/>
  <c r="H76" i="145"/>
  <c r="H49" i="145"/>
  <c r="H50" i="145"/>
  <c r="H96" i="9"/>
  <c r="H99" i="9"/>
  <c r="H97" i="9"/>
  <c r="H106" i="9"/>
  <c r="H81" i="9"/>
  <c r="H90" i="9"/>
  <c r="H76" i="9"/>
  <c r="H59" i="9"/>
  <c r="H50" i="9"/>
  <c r="H84" i="9"/>
  <c r="H78" i="9"/>
  <c r="H49" i="9"/>
  <c r="H138" i="43"/>
  <c r="G110" i="43"/>
  <c r="H109" i="63"/>
  <c r="H97" i="87"/>
  <c r="H96" i="87"/>
  <c r="H106" i="87"/>
  <c r="H99" i="87"/>
  <c r="H90" i="87"/>
  <c r="H84" i="87"/>
  <c r="H81" i="87"/>
  <c r="H59" i="87"/>
  <c r="H50" i="87"/>
  <c r="H78" i="87"/>
  <c r="H76" i="87"/>
  <c r="H49" i="87"/>
  <c r="H47" i="87" s="1"/>
  <c r="H96" i="13"/>
  <c r="H97" i="13"/>
  <c r="H99" i="13"/>
  <c r="H90" i="13"/>
  <c r="H81" i="13"/>
  <c r="H78" i="13"/>
  <c r="H106" i="13"/>
  <c r="H84" i="13"/>
  <c r="H59" i="13"/>
  <c r="H76" i="13"/>
  <c r="H49" i="13"/>
  <c r="H50" i="13"/>
  <c r="H96" i="38"/>
  <c r="H99" i="38"/>
  <c r="H106" i="38"/>
  <c r="H97" i="38"/>
  <c r="H84" i="38"/>
  <c r="H81" i="38"/>
  <c r="H78" i="38"/>
  <c r="H76" i="38"/>
  <c r="H59" i="38"/>
  <c r="H50" i="38"/>
  <c r="H90" i="38"/>
  <c r="H49" i="38"/>
  <c r="H96" i="78"/>
  <c r="H99" i="78"/>
  <c r="H106" i="78"/>
  <c r="H97" i="78"/>
  <c r="H90" i="78"/>
  <c r="H84" i="78"/>
  <c r="H78" i="78"/>
  <c r="H76" i="78"/>
  <c r="H59" i="78"/>
  <c r="H50" i="78"/>
  <c r="H81" i="78"/>
  <c r="H49" i="78"/>
  <c r="H96" i="102"/>
  <c r="H99" i="102"/>
  <c r="H106" i="102"/>
  <c r="H84" i="102"/>
  <c r="H97" i="102"/>
  <c r="H76" i="102"/>
  <c r="H59" i="102"/>
  <c r="H90" i="102"/>
  <c r="H81" i="102"/>
  <c r="H78" i="102"/>
  <c r="H50" i="102"/>
  <c r="H49" i="102"/>
  <c r="H47" i="102" s="1"/>
  <c r="H96" i="134"/>
  <c r="H99" i="134"/>
  <c r="H97" i="134"/>
  <c r="H84" i="134"/>
  <c r="H106" i="134"/>
  <c r="H78" i="134"/>
  <c r="H76" i="134"/>
  <c r="H59" i="134"/>
  <c r="H81" i="134"/>
  <c r="H90" i="134"/>
  <c r="H50" i="134"/>
  <c r="H49" i="134"/>
  <c r="H109" i="65"/>
  <c r="H109" i="169"/>
  <c r="I103" i="134"/>
  <c r="H109" i="171"/>
  <c r="H109" i="143"/>
  <c r="H138" i="3"/>
  <c r="H96" i="7"/>
  <c r="H97" i="7"/>
  <c r="H106" i="7"/>
  <c r="H90" i="7"/>
  <c r="H84" i="7"/>
  <c r="H99" i="7"/>
  <c r="H81" i="7"/>
  <c r="H78" i="7"/>
  <c r="H76" i="7"/>
  <c r="H50" i="7"/>
  <c r="H59" i="7"/>
  <c r="H49" i="7"/>
  <c r="H96" i="27"/>
  <c r="H97" i="27"/>
  <c r="H99" i="27"/>
  <c r="H106" i="27"/>
  <c r="H84" i="27"/>
  <c r="H81" i="27"/>
  <c r="H78" i="27"/>
  <c r="H76" i="27"/>
  <c r="H90" i="27"/>
  <c r="H50" i="27"/>
  <c r="H49" i="27"/>
  <c r="H59" i="27"/>
  <c r="H96" i="31"/>
  <c r="H97" i="31"/>
  <c r="H99" i="31"/>
  <c r="H106" i="31"/>
  <c r="H90" i="31"/>
  <c r="H81" i="31"/>
  <c r="H78" i="31"/>
  <c r="H84" i="31"/>
  <c r="H50" i="31"/>
  <c r="H59" i="31"/>
  <c r="H76" i="31"/>
  <c r="H49" i="31"/>
  <c r="H138" i="40"/>
  <c r="H109" i="40"/>
  <c r="H96" i="52"/>
  <c r="H99" i="52"/>
  <c r="H97" i="52"/>
  <c r="H106" i="52"/>
  <c r="H90" i="52"/>
  <c r="H84" i="52"/>
  <c r="H76" i="52"/>
  <c r="H59" i="52"/>
  <c r="H50" i="52"/>
  <c r="H78" i="52"/>
  <c r="H81" i="52"/>
  <c r="H49" i="52"/>
  <c r="H47" i="52" s="1"/>
  <c r="H138" i="60"/>
  <c r="H96" i="64"/>
  <c r="H99" i="64"/>
  <c r="H106" i="64"/>
  <c r="H90" i="64"/>
  <c r="H84" i="64"/>
  <c r="H97" i="64"/>
  <c r="H78" i="64"/>
  <c r="H76" i="64"/>
  <c r="H59" i="64"/>
  <c r="H50" i="64"/>
  <c r="H49" i="64"/>
  <c r="H81" i="64"/>
  <c r="H138" i="72"/>
  <c r="H109" i="72" s="1"/>
  <c r="H96" i="84"/>
  <c r="H99" i="84"/>
  <c r="H97" i="84"/>
  <c r="H106" i="84"/>
  <c r="H90" i="84"/>
  <c r="H84" i="84"/>
  <c r="H81" i="84"/>
  <c r="H78" i="84"/>
  <c r="H76" i="84"/>
  <c r="H59" i="84"/>
  <c r="H50" i="84"/>
  <c r="H49" i="84"/>
  <c r="H138" i="92"/>
  <c r="H96" i="96"/>
  <c r="H99" i="96"/>
  <c r="H106" i="96"/>
  <c r="H90" i="96"/>
  <c r="H84" i="96"/>
  <c r="H97" i="96"/>
  <c r="H78" i="96"/>
  <c r="H76" i="96"/>
  <c r="H59" i="96"/>
  <c r="H50" i="96"/>
  <c r="H49" i="96"/>
  <c r="H47" i="96" s="1"/>
  <c r="H81" i="96"/>
  <c r="H138" i="104"/>
  <c r="H109" i="104" s="1"/>
  <c r="H96" i="116"/>
  <c r="H97" i="116"/>
  <c r="H106" i="116"/>
  <c r="H90" i="116"/>
  <c r="H84" i="116"/>
  <c r="H99" i="116"/>
  <c r="H81" i="116"/>
  <c r="H78" i="116"/>
  <c r="H76" i="116"/>
  <c r="H59" i="116"/>
  <c r="H50" i="116"/>
  <c r="H49" i="116"/>
  <c r="H47" i="116" s="1"/>
  <c r="H138" i="124"/>
  <c r="H109" i="124" s="1"/>
  <c r="H96" i="128"/>
  <c r="H99" i="128"/>
  <c r="H97" i="128"/>
  <c r="H106" i="128"/>
  <c r="H90" i="128"/>
  <c r="H84" i="128"/>
  <c r="H78" i="128"/>
  <c r="H76" i="128"/>
  <c r="H59" i="128"/>
  <c r="H50" i="128"/>
  <c r="H49" i="128"/>
  <c r="H47" i="128" s="1"/>
  <c r="H81" i="128"/>
  <c r="H138" i="136"/>
  <c r="H109" i="136" s="1"/>
  <c r="H138" i="152"/>
  <c r="H109" i="152" s="1"/>
  <c r="H96" i="174"/>
  <c r="H99" i="174"/>
  <c r="H90" i="174"/>
  <c r="H84" i="174"/>
  <c r="H81" i="174"/>
  <c r="H97" i="174"/>
  <c r="H106" i="174"/>
  <c r="H59" i="174"/>
  <c r="H78" i="174"/>
  <c r="H76" i="174"/>
  <c r="H50" i="174"/>
  <c r="H49" i="174"/>
  <c r="H96" i="14"/>
  <c r="H99" i="14"/>
  <c r="H106" i="14"/>
  <c r="H97" i="14"/>
  <c r="H90" i="14"/>
  <c r="H81" i="14"/>
  <c r="H84" i="14"/>
  <c r="H78" i="14"/>
  <c r="H76" i="14"/>
  <c r="H59" i="14"/>
  <c r="H50" i="14"/>
  <c r="H49" i="14"/>
  <c r="I103" i="14"/>
  <c r="H96" i="39"/>
  <c r="H97" i="39"/>
  <c r="H99" i="39"/>
  <c r="H106" i="39"/>
  <c r="H90" i="39"/>
  <c r="H84" i="39"/>
  <c r="H81" i="39"/>
  <c r="H78" i="39"/>
  <c r="H50" i="39"/>
  <c r="H59" i="39"/>
  <c r="H76" i="39"/>
  <c r="H49" i="39"/>
  <c r="H138" i="59"/>
  <c r="H109" i="59" s="1"/>
  <c r="H96" i="75"/>
  <c r="H97" i="75"/>
  <c r="H99" i="75"/>
  <c r="H106" i="75"/>
  <c r="H84" i="75"/>
  <c r="H81" i="75"/>
  <c r="H90" i="75"/>
  <c r="H78" i="75"/>
  <c r="H76" i="75"/>
  <c r="H50" i="75"/>
  <c r="H59" i="75"/>
  <c r="H49" i="75"/>
  <c r="H47" i="75" s="1"/>
  <c r="H138" i="111"/>
  <c r="H109" i="111" s="1"/>
  <c r="H99" i="119"/>
  <c r="H97" i="119"/>
  <c r="H96" i="119"/>
  <c r="H90" i="119"/>
  <c r="H84" i="119"/>
  <c r="H81" i="119"/>
  <c r="H78" i="119"/>
  <c r="H106" i="119"/>
  <c r="H59" i="119"/>
  <c r="H50" i="119"/>
  <c r="H76" i="119"/>
  <c r="H49" i="119"/>
  <c r="H47" i="119" s="1"/>
  <c r="H138" i="4"/>
  <c r="H109" i="4" s="1"/>
  <c r="H96" i="8"/>
  <c r="H99" i="8"/>
  <c r="H106" i="8"/>
  <c r="H90" i="8"/>
  <c r="H84" i="8"/>
  <c r="H97" i="8"/>
  <c r="H81" i="8"/>
  <c r="H78" i="8"/>
  <c r="H76" i="8"/>
  <c r="H59" i="8"/>
  <c r="H50" i="8"/>
  <c r="H49" i="8"/>
  <c r="H47" i="8" s="1"/>
  <c r="H138" i="16"/>
  <c r="H109" i="16" s="1"/>
  <c r="H96" i="28"/>
  <c r="H99" i="28"/>
  <c r="H97" i="28"/>
  <c r="H106" i="28"/>
  <c r="H90" i="28"/>
  <c r="H84" i="28"/>
  <c r="H81" i="28"/>
  <c r="H76" i="28"/>
  <c r="H59" i="28"/>
  <c r="H50" i="28"/>
  <c r="H78" i="28"/>
  <c r="H49" i="28"/>
  <c r="H138" i="37"/>
  <c r="H109" i="37" s="1"/>
  <c r="H99" i="41"/>
  <c r="H96" i="41"/>
  <c r="H97" i="41"/>
  <c r="H106" i="41"/>
  <c r="H81" i="41"/>
  <c r="H78" i="41"/>
  <c r="H90" i="41"/>
  <c r="H84" i="41"/>
  <c r="H50" i="41"/>
  <c r="H59" i="41"/>
  <c r="H76" i="41"/>
  <c r="H49" i="41"/>
  <c r="H47" i="41" s="1"/>
  <c r="H138" i="53"/>
  <c r="H99" i="57"/>
  <c r="H96" i="57"/>
  <c r="H97" i="57"/>
  <c r="H106" i="57"/>
  <c r="H81" i="57"/>
  <c r="H78" i="57"/>
  <c r="H90" i="57"/>
  <c r="H84" i="57"/>
  <c r="H50" i="57"/>
  <c r="H59" i="57"/>
  <c r="H76" i="57"/>
  <c r="H49" i="57"/>
  <c r="H138" i="69"/>
  <c r="H109" i="69" s="1"/>
  <c r="H99" i="73"/>
  <c r="H96" i="73"/>
  <c r="H97" i="73"/>
  <c r="H106" i="73"/>
  <c r="H81" i="73"/>
  <c r="H78" i="73"/>
  <c r="H90" i="73"/>
  <c r="H84" i="73"/>
  <c r="H50" i="73"/>
  <c r="H59" i="73"/>
  <c r="H76" i="73"/>
  <c r="H49" i="73"/>
  <c r="H47" i="73" s="1"/>
  <c r="H138" i="89"/>
  <c r="H96" i="93"/>
  <c r="H97" i="93"/>
  <c r="H90" i="93"/>
  <c r="H81" i="93"/>
  <c r="H78" i="93"/>
  <c r="H106" i="93"/>
  <c r="H84" i="93"/>
  <c r="H99" i="93"/>
  <c r="H59" i="93"/>
  <c r="H76" i="93"/>
  <c r="H50" i="93"/>
  <c r="H49" i="93"/>
  <c r="H138" i="105"/>
  <c r="H96" i="109"/>
  <c r="H99" i="109"/>
  <c r="H97" i="109"/>
  <c r="H90" i="109"/>
  <c r="H81" i="109"/>
  <c r="H78" i="109"/>
  <c r="H106" i="109"/>
  <c r="H84" i="109"/>
  <c r="H59" i="109"/>
  <c r="H76" i="109"/>
  <c r="H50" i="109"/>
  <c r="H49" i="109"/>
  <c r="H47" i="109" s="1"/>
  <c r="H96" i="113"/>
  <c r="H99" i="113"/>
  <c r="H84" i="113"/>
  <c r="H81" i="113"/>
  <c r="H78" i="113"/>
  <c r="H97" i="113"/>
  <c r="H106" i="113"/>
  <c r="H90" i="113"/>
  <c r="H59" i="113"/>
  <c r="H76" i="113"/>
  <c r="H49" i="113"/>
  <c r="H50" i="113"/>
  <c r="H138" i="125"/>
  <c r="H96" i="129"/>
  <c r="H99" i="129"/>
  <c r="H84" i="129"/>
  <c r="H81" i="129"/>
  <c r="H97" i="129"/>
  <c r="H106" i="129"/>
  <c r="H90" i="129"/>
  <c r="H78" i="129"/>
  <c r="H59" i="129"/>
  <c r="H76" i="129"/>
  <c r="H49" i="129"/>
  <c r="H50" i="129"/>
  <c r="H96" i="149"/>
  <c r="H99" i="149"/>
  <c r="H84" i="149"/>
  <c r="H81" i="149"/>
  <c r="H106" i="149"/>
  <c r="H90" i="149"/>
  <c r="H97" i="149"/>
  <c r="H59" i="149"/>
  <c r="H76" i="149"/>
  <c r="H78" i="149"/>
  <c r="H49" i="149"/>
  <c r="H50" i="149"/>
  <c r="H138" i="162"/>
  <c r="H109" i="162" s="1"/>
  <c r="H96" i="166"/>
  <c r="H99" i="166"/>
  <c r="H84" i="166"/>
  <c r="H81" i="166"/>
  <c r="H106" i="166"/>
  <c r="H90" i="166"/>
  <c r="H97" i="166"/>
  <c r="H59" i="166"/>
  <c r="H76" i="166"/>
  <c r="H78" i="166"/>
  <c r="H49" i="166"/>
  <c r="H50" i="166"/>
  <c r="H138" i="9"/>
  <c r="H109" i="9" s="1"/>
  <c r="H96" i="34"/>
  <c r="H99" i="34"/>
  <c r="H97" i="34"/>
  <c r="H106" i="34"/>
  <c r="H90" i="34"/>
  <c r="H84" i="34"/>
  <c r="H81" i="34"/>
  <c r="H76" i="34"/>
  <c r="H59" i="34"/>
  <c r="H50" i="34"/>
  <c r="H78" i="34"/>
  <c r="H49" i="34"/>
  <c r="H47" i="34" s="1"/>
  <c r="H96" i="55"/>
  <c r="H97" i="55"/>
  <c r="H99" i="55"/>
  <c r="H106" i="55"/>
  <c r="H90" i="55"/>
  <c r="H84" i="55"/>
  <c r="H81" i="55"/>
  <c r="H78" i="55"/>
  <c r="H50" i="55"/>
  <c r="H59" i="55"/>
  <c r="H76" i="55"/>
  <c r="H49" i="55"/>
  <c r="H138" i="87"/>
  <c r="H109" i="87" s="1"/>
  <c r="H99" i="115"/>
  <c r="H97" i="115"/>
  <c r="H106" i="115"/>
  <c r="H90" i="115"/>
  <c r="H96" i="115"/>
  <c r="H84" i="115"/>
  <c r="H81" i="115"/>
  <c r="H78" i="115"/>
  <c r="H76" i="115"/>
  <c r="H50" i="115"/>
  <c r="H59" i="115"/>
  <c r="H49" i="115"/>
  <c r="H47" i="115" s="1"/>
  <c r="H99" i="147"/>
  <c r="H96" i="147"/>
  <c r="H97" i="147"/>
  <c r="H106" i="147"/>
  <c r="H90" i="147"/>
  <c r="H84" i="147"/>
  <c r="H81" i="147"/>
  <c r="H78" i="147"/>
  <c r="H76" i="147"/>
  <c r="H59" i="147"/>
  <c r="H50" i="147"/>
  <c r="H49" i="147"/>
  <c r="H138" i="13"/>
  <c r="H109" i="13" s="1"/>
  <c r="H96" i="25"/>
  <c r="H99" i="25"/>
  <c r="H97" i="25"/>
  <c r="H106" i="25"/>
  <c r="H81" i="25"/>
  <c r="H78" i="25"/>
  <c r="H90" i="25"/>
  <c r="H84" i="25"/>
  <c r="H50" i="25"/>
  <c r="H59" i="25"/>
  <c r="H76" i="25"/>
  <c r="H49" i="25"/>
  <c r="H47" i="25" s="1"/>
  <c r="H138" i="38"/>
  <c r="H109" i="38" s="1"/>
  <c r="H96" i="42"/>
  <c r="H99" i="42"/>
  <c r="H97" i="42"/>
  <c r="H106" i="42"/>
  <c r="H81" i="42"/>
  <c r="H90" i="42"/>
  <c r="H76" i="42"/>
  <c r="H59" i="42"/>
  <c r="H50" i="42"/>
  <c r="H78" i="42"/>
  <c r="H84" i="42"/>
  <c r="H49" i="42"/>
  <c r="H96" i="54"/>
  <c r="H99" i="54"/>
  <c r="H106" i="54"/>
  <c r="H97" i="54"/>
  <c r="H84" i="54"/>
  <c r="H81" i="54"/>
  <c r="H90" i="54"/>
  <c r="H78" i="54"/>
  <c r="H76" i="54"/>
  <c r="H59" i="54"/>
  <c r="H50" i="54"/>
  <c r="H49" i="54"/>
  <c r="H138" i="78"/>
  <c r="H109" i="78" s="1"/>
  <c r="G110" i="78"/>
  <c r="H96" i="82"/>
  <c r="H97" i="82"/>
  <c r="H106" i="82"/>
  <c r="H99" i="82"/>
  <c r="H90" i="82"/>
  <c r="H84" i="82"/>
  <c r="H81" i="82"/>
  <c r="H76" i="82"/>
  <c r="H59" i="82"/>
  <c r="H50" i="82"/>
  <c r="H78" i="82"/>
  <c r="H49" i="82"/>
  <c r="H138" i="90"/>
  <c r="H109" i="90" s="1"/>
  <c r="H99" i="94"/>
  <c r="H106" i="94"/>
  <c r="H97" i="94"/>
  <c r="H96" i="94"/>
  <c r="H90" i="94"/>
  <c r="H84" i="94"/>
  <c r="H78" i="94"/>
  <c r="H76" i="94"/>
  <c r="H59" i="94"/>
  <c r="H81" i="94"/>
  <c r="H50" i="94"/>
  <c r="H49" i="94"/>
  <c r="I103" i="94"/>
  <c r="H138" i="102"/>
  <c r="H96" i="106"/>
  <c r="H106" i="106"/>
  <c r="H97" i="106"/>
  <c r="H90" i="106"/>
  <c r="H81" i="106"/>
  <c r="H76" i="106"/>
  <c r="H59" i="106"/>
  <c r="H78" i="106"/>
  <c r="H50" i="106"/>
  <c r="H99" i="106"/>
  <c r="H84" i="106"/>
  <c r="H49" i="106"/>
  <c r="H138" i="118"/>
  <c r="H109" i="118" s="1"/>
  <c r="H96" i="122"/>
  <c r="H99" i="122"/>
  <c r="H97" i="122"/>
  <c r="H106" i="122"/>
  <c r="H90" i="122"/>
  <c r="H81" i="122"/>
  <c r="H76" i="122"/>
  <c r="H59" i="122"/>
  <c r="H78" i="122"/>
  <c r="H84" i="122"/>
  <c r="H50" i="122"/>
  <c r="H49" i="122"/>
  <c r="H138" i="134"/>
  <c r="H96" i="138"/>
  <c r="H97" i="138"/>
  <c r="H99" i="138"/>
  <c r="H106" i="138"/>
  <c r="H90" i="138"/>
  <c r="H81" i="138"/>
  <c r="H78" i="138"/>
  <c r="H76" i="138"/>
  <c r="H59" i="138"/>
  <c r="H84" i="138"/>
  <c r="H49" i="138"/>
  <c r="H50" i="138"/>
  <c r="H138" i="150"/>
  <c r="H109" i="150" s="1"/>
  <c r="H138" i="163"/>
  <c r="H96" i="167"/>
  <c r="H99" i="167"/>
  <c r="H97" i="167"/>
  <c r="H84" i="167"/>
  <c r="H106" i="167"/>
  <c r="H78" i="167"/>
  <c r="H76" i="167"/>
  <c r="H59" i="167"/>
  <c r="H90" i="167"/>
  <c r="H81" i="167"/>
  <c r="H49" i="167"/>
  <c r="H50" i="167"/>
  <c r="H96" i="6"/>
  <c r="H99" i="6"/>
  <c r="H106" i="6"/>
  <c r="H97" i="6"/>
  <c r="H84" i="6"/>
  <c r="H81" i="6"/>
  <c r="H78" i="6"/>
  <c r="H76" i="6"/>
  <c r="H59" i="6"/>
  <c r="H50" i="6"/>
  <c r="H90" i="6"/>
  <c r="H49" i="6"/>
  <c r="H97" i="107"/>
  <c r="H96" i="107"/>
  <c r="H99" i="107"/>
  <c r="H106" i="107"/>
  <c r="H84" i="107"/>
  <c r="H81" i="107"/>
  <c r="H90" i="107"/>
  <c r="H78" i="107"/>
  <c r="H76" i="107"/>
  <c r="H50" i="107"/>
  <c r="H59" i="107"/>
  <c r="H49" i="107"/>
  <c r="H138" i="139"/>
  <c r="H109" i="139" s="1"/>
  <c r="H99" i="151"/>
  <c r="H96" i="151"/>
  <c r="H97" i="151"/>
  <c r="H90" i="151"/>
  <c r="H84" i="151"/>
  <c r="H81" i="151"/>
  <c r="H106" i="151"/>
  <c r="H78" i="151"/>
  <c r="H59" i="151"/>
  <c r="H76" i="151"/>
  <c r="H50" i="151"/>
  <c r="H49" i="151"/>
  <c r="H96" i="160"/>
  <c r="H99" i="160"/>
  <c r="H97" i="160"/>
  <c r="H106" i="160"/>
  <c r="H90" i="160"/>
  <c r="H84" i="160"/>
  <c r="H81" i="160"/>
  <c r="H78" i="160"/>
  <c r="H59" i="160"/>
  <c r="H76" i="160"/>
  <c r="H49" i="160"/>
  <c r="H50" i="160"/>
  <c r="H96" i="111"/>
  <c r="H97" i="111"/>
  <c r="H99" i="111"/>
  <c r="H106" i="111"/>
  <c r="H90" i="111"/>
  <c r="H81" i="111"/>
  <c r="H84" i="111"/>
  <c r="H78" i="111"/>
  <c r="H59" i="111"/>
  <c r="H50" i="111"/>
  <c r="H76" i="111"/>
  <c r="H49" i="111"/>
  <c r="H47" i="111" s="1"/>
  <c r="H96" i="40"/>
  <c r="H99" i="40"/>
  <c r="H106" i="40"/>
  <c r="H90" i="40"/>
  <c r="H84" i="40"/>
  <c r="H97" i="40"/>
  <c r="H81" i="40"/>
  <c r="H78" i="40"/>
  <c r="H76" i="40"/>
  <c r="H59" i="40"/>
  <c r="H50" i="40"/>
  <c r="H49" i="40"/>
  <c r="H109" i="48"/>
  <c r="H96" i="60"/>
  <c r="H99" i="60"/>
  <c r="H97" i="60"/>
  <c r="H106" i="60"/>
  <c r="H90" i="60"/>
  <c r="H84" i="60"/>
  <c r="H81" i="60"/>
  <c r="H76" i="60"/>
  <c r="H59" i="60"/>
  <c r="H78" i="60"/>
  <c r="H49" i="60"/>
  <c r="H50" i="60"/>
  <c r="H96" i="92"/>
  <c r="H99" i="92"/>
  <c r="H97" i="92"/>
  <c r="H106" i="92"/>
  <c r="H90" i="92"/>
  <c r="H84" i="92"/>
  <c r="H81" i="92"/>
  <c r="H76" i="92"/>
  <c r="H59" i="92"/>
  <c r="H50" i="92"/>
  <c r="H49" i="92"/>
  <c r="H78" i="92"/>
  <c r="H138" i="112"/>
  <c r="H109" i="112" s="1"/>
  <c r="H96" i="124"/>
  <c r="H106" i="124"/>
  <c r="H90" i="124"/>
  <c r="H84" i="124"/>
  <c r="H99" i="124"/>
  <c r="H97" i="124"/>
  <c r="H81" i="124"/>
  <c r="H76" i="124"/>
  <c r="H59" i="124"/>
  <c r="H78" i="124"/>
  <c r="H50" i="124"/>
  <c r="H49" i="124"/>
  <c r="H138" i="132"/>
  <c r="H138" i="148"/>
  <c r="H109" i="148" s="1"/>
  <c r="H96" i="152"/>
  <c r="H99" i="152"/>
  <c r="H97" i="152"/>
  <c r="H106" i="152"/>
  <c r="H90" i="152"/>
  <c r="H84" i="152"/>
  <c r="H78" i="152"/>
  <c r="H76" i="152"/>
  <c r="H59" i="152"/>
  <c r="H81" i="152"/>
  <c r="H50" i="152"/>
  <c r="H49" i="152"/>
  <c r="H138" i="160"/>
  <c r="H109" i="160" s="1"/>
  <c r="H96" i="4"/>
  <c r="H99" i="4"/>
  <c r="H97" i="4"/>
  <c r="H106" i="4"/>
  <c r="H90" i="4"/>
  <c r="H84" i="4"/>
  <c r="H76" i="4"/>
  <c r="H59" i="4"/>
  <c r="H50" i="4"/>
  <c r="H78" i="4"/>
  <c r="H49" i="4"/>
  <c r="H81" i="4"/>
  <c r="H138" i="24"/>
  <c r="H109" i="24" s="1"/>
  <c r="H96" i="37"/>
  <c r="H99" i="37"/>
  <c r="H97" i="37"/>
  <c r="H81" i="37"/>
  <c r="H78" i="37"/>
  <c r="H90" i="37"/>
  <c r="H106" i="37"/>
  <c r="H84" i="37"/>
  <c r="H59" i="37"/>
  <c r="H76" i="37"/>
  <c r="H49" i="37"/>
  <c r="H50" i="37"/>
  <c r="H138" i="49"/>
  <c r="H109" i="49" s="1"/>
  <c r="H96" i="53"/>
  <c r="H99" i="53"/>
  <c r="H97" i="53"/>
  <c r="H81" i="53"/>
  <c r="H78" i="53"/>
  <c r="H90" i="53"/>
  <c r="H84" i="53"/>
  <c r="H106" i="53"/>
  <c r="H59" i="53"/>
  <c r="H76" i="53"/>
  <c r="H50" i="53"/>
  <c r="H49" i="53"/>
  <c r="H47" i="53" s="1"/>
  <c r="H99" i="105"/>
  <c r="H96" i="105"/>
  <c r="H97" i="105"/>
  <c r="H106" i="105"/>
  <c r="H81" i="105"/>
  <c r="H78" i="105"/>
  <c r="H90" i="105"/>
  <c r="H84" i="105"/>
  <c r="H59" i="105"/>
  <c r="H76" i="105"/>
  <c r="H49" i="105"/>
  <c r="H50" i="105"/>
  <c r="H96" i="125"/>
  <c r="H99" i="125"/>
  <c r="H97" i="125"/>
  <c r="H90" i="125"/>
  <c r="H81" i="125"/>
  <c r="H78" i="125"/>
  <c r="H84" i="125"/>
  <c r="H106" i="125"/>
  <c r="H59" i="125"/>
  <c r="H76" i="125"/>
  <c r="H50" i="125"/>
  <c r="H49" i="125"/>
  <c r="H96" i="162"/>
  <c r="H99" i="162"/>
  <c r="H84" i="162"/>
  <c r="H81" i="162"/>
  <c r="H97" i="162"/>
  <c r="H106" i="162"/>
  <c r="H90" i="162"/>
  <c r="H78" i="162"/>
  <c r="H59" i="162"/>
  <c r="H76" i="162"/>
  <c r="H49" i="162"/>
  <c r="H50" i="162"/>
  <c r="H138" i="47"/>
  <c r="H109" i="47" s="1"/>
  <c r="H109" i="135"/>
  <c r="H109" i="173"/>
  <c r="H138" i="62"/>
  <c r="H109" i="62" s="1"/>
  <c r="G110" i="62"/>
  <c r="I103" i="78"/>
  <c r="H138" i="86"/>
  <c r="H109" i="86" s="1"/>
  <c r="H96" i="90"/>
  <c r="H99" i="90"/>
  <c r="H97" i="90"/>
  <c r="H106" i="90"/>
  <c r="H90" i="90"/>
  <c r="H84" i="90"/>
  <c r="H81" i="90"/>
  <c r="H76" i="90"/>
  <c r="H59" i="90"/>
  <c r="H78" i="90"/>
  <c r="H50" i="90"/>
  <c r="H49" i="90"/>
  <c r="H138" i="114"/>
  <c r="H96" i="118"/>
  <c r="H99" i="118"/>
  <c r="H97" i="118"/>
  <c r="H84" i="118"/>
  <c r="H106" i="118"/>
  <c r="H90" i="118"/>
  <c r="H76" i="118"/>
  <c r="H59" i="118"/>
  <c r="H81" i="118"/>
  <c r="H78" i="118"/>
  <c r="H50" i="118"/>
  <c r="H49" i="118"/>
  <c r="H47" i="118" s="1"/>
  <c r="H96" i="150"/>
  <c r="H99" i="150"/>
  <c r="H97" i="150"/>
  <c r="H84" i="150"/>
  <c r="H106" i="150"/>
  <c r="H78" i="150"/>
  <c r="H76" i="150"/>
  <c r="H59" i="150"/>
  <c r="H90" i="150"/>
  <c r="H81" i="150"/>
  <c r="H49" i="150"/>
  <c r="H50" i="150"/>
  <c r="H96" i="163"/>
  <c r="H97" i="163"/>
  <c r="H99" i="163"/>
  <c r="H90" i="163"/>
  <c r="H84" i="163"/>
  <c r="H81" i="163"/>
  <c r="H78" i="163"/>
  <c r="H76" i="163"/>
  <c r="H59" i="163"/>
  <c r="H106" i="163"/>
  <c r="H50" i="163"/>
  <c r="H49" i="163"/>
  <c r="H109" i="172"/>
  <c r="H99" i="139"/>
  <c r="H96" i="139"/>
  <c r="H97" i="139"/>
  <c r="H84" i="139"/>
  <c r="H106" i="139"/>
  <c r="H81" i="139"/>
  <c r="H90" i="139"/>
  <c r="H78" i="139"/>
  <c r="H76" i="139"/>
  <c r="H59" i="139"/>
  <c r="H49" i="139"/>
  <c r="H50" i="139"/>
  <c r="H138" i="168"/>
  <c r="H109" i="168" s="1"/>
  <c r="H109" i="33"/>
  <c r="H109" i="89"/>
  <c r="H109" i="105"/>
  <c r="H109" i="121"/>
  <c r="H109" i="137"/>
  <c r="H109" i="145"/>
  <c r="I103" i="72"/>
  <c r="I103" i="60"/>
  <c r="I103" i="92"/>
  <c r="H109" i="114"/>
  <c r="I103" i="118"/>
  <c r="H109" i="60"/>
  <c r="H109" i="92"/>
  <c r="H109" i="3"/>
  <c r="H109" i="163"/>
  <c r="I103" i="4"/>
  <c r="I103" i="27"/>
  <c r="H109" i="30"/>
  <c r="H109" i="158"/>
  <c r="H109" i="102"/>
  <c r="H99" i="156"/>
  <c r="H96" i="156"/>
  <c r="H97" i="156"/>
  <c r="H106" i="156"/>
  <c r="H84" i="156"/>
  <c r="H81" i="156"/>
  <c r="H78" i="156"/>
  <c r="H90" i="156"/>
  <c r="H76" i="156"/>
  <c r="H49" i="156"/>
  <c r="H59" i="156"/>
  <c r="H50" i="156"/>
  <c r="H96" i="144"/>
  <c r="H99" i="144"/>
  <c r="H97" i="144"/>
  <c r="H106" i="144"/>
  <c r="H90" i="144"/>
  <c r="H84" i="144"/>
  <c r="H78" i="144"/>
  <c r="H76" i="144"/>
  <c r="H59" i="144"/>
  <c r="H81" i="144"/>
  <c r="H50" i="144"/>
  <c r="H49" i="144"/>
  <c r="H138" i="7"/>
  <c r="H109" i="7" s="1"/>
  <c r="H96" i="19"/>
  <c r="H99" i="19"/>
  <c r="H97" i="19"/>
  <c r="H106" i="19"/>
  <c r="H90" i="19"/>
  <c r="H84" i="19"/>
  <c r="H81" i="19"/>
  <c r="H78" i="19"/>
  <c r="H76" i="19"/>
  <c r="H50" i="19"/>
  <c r="H59" i="19"/>
  <c r="H49" i="19"/>
  <c r="H47" i="19" s="1"/>
  <c r="H138" i="27"/>
  <c r="H109" i="27" s="1"/>
  <c r="G110" i="27"/>
  <c r="H138" i="31"/>
  <c r="H109" i="31" s="1"/>
  <c r="H96" i="44"/>
  <c r="H99" i="44"/>
  <c r="H97" i="44"/>
  <c r="H106" i="44"/>
  <c r="H90" i="44"/>
  <c r="H84" i="44"/>
  <c r="H81" i="44"/>
  <c r="H76" i="44"/>
  <c r="H59" i="44"/>
  <c r="H50" i="44"/>
  <c r="H49" i="44"/>
  <c r="H78" i="44"/>
  <c r="H138" i="52"/>
  <c r="H109" i="52" s="1"/>
  <c r="H96" i="56"/>
  <c r="H99" i="56"/>
  <c r="H106" i="56"/>
  <c r="H90" i="56"/>
  <c r="H84" i="56"/>
  <c r="H97" i="56"/>
  <c r="H81" i="56"/>
  <c r="H78" i="56"/>
  <c r="H76" i="56"/>
  <c r="H59" i="56"/>
  <c r="H50" i="56"/>
  <c r="H49" i="56"/>
  <c r="H138" i="64"/>
  <c r="H109" i="64" s="1"/>
  <c r="H96" i="76"/>
  <c r="H99" i="76"/>
  <c r="H97" i="76"/>
  <c r="H106" i="76"/>
  <c r="H90" i="76"/>
  <c r="H84" i="76"/>
  <c r="H81" i="76"/>
  <c r="H76" i="76"/>
  <c r="H59" i="76"/>
  <c r="H78" i="76"/>
  <c r="H49" i="76"/>
  <c r="H50" i="76"/>
  <c r="H138" i="84"/>
  <c r="H109" i="84" s="1"/>
  <c r="H96" i="88"/>
  <c r="H99" i="88"/>
  <c r="H106" i="88"/>
  <c r="H90" i="88"/>
  <c r="H84" i="88"/>
  <c r="H78" i="88"/>
  <c r="H97" i="88"/>
  <c r="H76" i="88"/>
  <c r="H59" i="88"/>
  <c r="H81" i="88"/>
  <c r="H50" i="88"/>
  <c r="H49" i="88"/>
  <c r="H138" i="96"/>
  <c r="H109" i="96" s="1"/>
  <c r="H96" i="108"/>
  <c r="H99" i="108"/>
  <c r="H106" i="108"/>
  <c r="H90" i="108"/>
  <c r="H84" i="108"/>
  <c r="H97" i="108"/>
  <c r="H81" i="108"/>
  <c r="H76" i="108"/>
  <c r="H59" i="108"/>
  <c r="H78" i="108"/>
  <c r="H50" i="108"/>
  <c r="H49" i="108"/>
  <c r="H138" i="116"/>
  <c r="H109" i="116" s="1"/>
  <c r="H96" i="120"/>
  <c r="H97" i="120"/>
  <c r="H99" i="120"/>
  <c r="H106" i="120"/>
  <c r="H90" i="120"/>
  <c r="H84" i="120"/>
  <c r="H78" i="120"/>
  <c r="H76" i="120"/>
  <c r="H59" i="120"/>
  <c r="H81" i="120"/>
  <c r="H50" i="120"/>
  <c r="H49" i="120"/>
  <c r="H138" i="128"/>
  <c r="H109" i="128"/>
  <c r="H96" i="140"/>
  <c r="H97" i="140"/>
  <c r="H106" i="140"/>
  <c r="H90" i="140"/>
  <c r="H84" i="140"/>
  <c r="H99" i="140"/>
  <c r="H81" i="140"/>
  <c r="H78" i="140"/>
  <c r="H76" i="140"/>
  <c r="H59" i="140"/>
  <c r="H50" i="140"/>
  <c r="H49" i="140"/>
  <c r="H138" i="156"/>
  <c r="H96" i="161"/>
  <c r="H99" i="161"/>
  <c r="H97" i="161"/>
  <c r="H106" i="161"/>
  <c r="H90" i="161"/>
  <c r="H84" i="161"/>
  <c r="H78" i="161"/>
  <c r="H76" i="161"/>
  <c r="H59" i="161"/>
  <c r="H50" i="161"/>
  <c r="H49" i="161"/>
  <c r="H81" i="161"/>
  <c r="H138" i="174"/>
  <c r="H109" i="174" s="1"/>
  <c r="G125" i="174"/>
  <c r="H138" i="14"/>
  <c r="G110" i="14"/>
  <c r="H96" i="26"/>
  <c r="H99" i="26"/>
  <c r="H97" i="26"/>
  <c r="H106" i="26"/>
  <c r="H81" i="26"/>
  <c r="H90" i="26"/>
  <c r="H84" i="26"/>
  <c r="H76" i="26"/>
  <c r="H59" i="26"/>
  <c r="H50" i="26"/>
  <c r="H78" i="26"/>
  <c r="H49" i="26"/>
  <c r="H47" i="26" s="1"/>
  <c r="H138" i="39"/>
  <c r="H109" i="39" s="1"/>
  <c r="H138" i="75"/>
  <c r="H96" i="83"/>
  <c r="H99" i="83"/>
  <c r="H97" i="83"/>
  <c r="H106" i="83"/>
  <c r="H90" i="83"/>
  <c r="H84" i="83"/>
  <c r="H81" i="83"/>
  <c r="H78" i="83"/>
  <c r="H76" i="83"/>
  <c r="H50" i="83"/>
  <c r="H59" i="83"/>
  <c r="H49" i="83"/>
  <c r="H138" i="119"/>
  <c r="H109" i="119" s="1"/>
  <c r="H138" i="8"/>
  <c r="H109" i="8"/>
  <c r="H96" i="20"/>
  <c r="H99" i="20"/>
  <c r="H97" i="20"/>
  <c r="H106" i="20"/>
  <c r="H90" i="20"/>
  <c r="H84" i="20"/>
  <c r="H76" i="20"/>
  <c r="H59" i="20"/>
  <c r="H50" i="20"/>
  <c r="H81" i="20"/>
  <c r="H78" i="20"/>
  <c r="H49" i="20"/>
  <c r="H47" i="20" s="1"/>
  <c r="H138" i="28"/>
  <c r="H109" i="28" s="1"/>
  <c r="H96" i="32"/>
  <c r="H99" i="32"/>
  <c r="H106" i="32"/>
  <c r="H90" i="32"/>
  <c r="H84" i="32"/>
  <c r="H97" i="32"/>
  <c r="H78" i="32"/>
  <c r="H81" i="32"/>
  <c r="H76" i="32"/>
  <c r="H59" i="32"/>
  <c r="H50" i="32"/>
  <c r="H49" i="32"/>
  <c r="H138" i="41"/>
  <c r="H109" i="41" s="1"/>
  <c r="H97" i="45"/>
  <c r="H99" i="45"/>
  <c r="H96" i="45"/>
  <c r="H90" i="45"/>
  <c r="H81" i="45"/>
  <c r="H78" i="45"/>
  <c r="H106" i="45"/>
  <c r="H84" i="45"/>
  <c r="H59" i="45"/>
  <c r="H76" i="45"/>
  <c r="H49" i="45"/>
  <c r="H50" i="45"/>
  <c r="H138" i="57"/>
  <c r="H109" i="57" s="1"/>
  <c r="H97" i="61"/>
  <c r="H96" i="61"/>
  <c r="H99" i="61"/>
  <c r="H90" i="61"/>
  <c r="H81" i="61"/>
  <c r="H78" i="61"/>
  <c r="H106" i="61"/>
  <c r="H84" i="61"/>
  <c r="H59" i="61"/>
  <c r="H50" i="61"/>
  <c r="H76" i="61"/>
  <c r="H49" i="61"/>
  <c r="H47" i="61" s="1"/>
  <c r="H138" i="73"/>
  <c r="H109" i="73" s="1"/>
  <c r="H97" i="77"/>
  <c r="H99" i="77"/>
  <c r="H96" i="77"/>
  <c r="H90" i="77"/>
  <c r="H81" i="77"/>
  <c r="H78" i="77"/>
  <c r="H106" i="77"/>
  <c r="H84" i="77"/>
  <c r="H59" i="77"/>
  <c r="H50" i="77"/>
  <c r="H76" i="77"/>
  <c r="H49" i="77"/>
  <c r="H96" i="81"/>
  <c r="H99" i="81"/>
  <c r="H97" i="81"/>
  <c r="H84" i="81"/>
  <c r="H81" i="81"/>
  <c r="H78" i="81"/>
  <c r="H106" i="81"/>
  <c r="H90" i="81"/>
  <c r="H59" i="81"/>
  <c r="H76" i="81"/>
  <c r="H49" i="81"/>
  <c r="H50" i="81"/>
  <c r="H138" i="93"/>
  <c r="H96" i="97"/>
  <c r="H99" i="97"/>
  <c r="H97" i="97"/>
  <c r="H84" i="97"/>
  <c r="H81" i="97"/>
  <c r="H78" i="97"/>
  <c r="H106" i="97"/>
  <c r="H90" i="97"/>
  <c r="H59" i="97"/>
  <c r="H76" i="97"/>
  <c r="H49" i="97"/>
  <c r="H50" i="97"/>
  <c r="H138" i="113"/>
  <c r="H109" i="113" s="1"/>
  <c r="H96" i="117"/>
  <c r="H99" i="117"/>
  <c r="H97" i="117"/>
  <c r="H81" i="117"/>
  <c r="H78" i="117"/>
  <c r="H106" i="117"/>
  <c r="H90" i="117"/>
  <c r="H84" i="117"/>
  <c r="H59" i="117"/>
  <c r="H76" i="117"/>
  <c r="H49" i="117"/>
  <c r="H50" i="117"/>
  <c r="H138" i="129"/>
  <c r="H109" i="129" s="1"/>
  <c r="H96" i="133"/>
  <c r="H99" i="133"/>
  <c r="H81" i="133"/>
  <c r="H106" i="133"/>
  <c r="H90" i="133"/>
  <c r="H84" i="133"/>
  <c r="H59" i="133"/>
  <c r="H97" i="133"/>
  <c r="H76" i="133"/>
  <c r="H78" i="133"/>
  <c r="H50" i="133"/>
  <c r="H49" i="133"/>
  <c r="H138" i="149"/>
  <c r="H109" i="149" s="1"/>
  <c r="H99" i="153"/>
  <c r="H96" i="153"/>
  <c r="H97" i="153"/>
  <c r="H106" i="153"/>
  <c r="H84" i="153"/>
  <c r="H81" i="153"/>
  <c r="H90" i="153"/>
  <c r="H78" i="153"/>
  <c r="H59" i="153"/>
  <c r="H76" i="153"/>
  <c r="H50" i="153"/>
  <c r="H49" i="153"/>
  <c r="H138" i="166"/>
  <c r="H109" i="166" s="1"/>
  <c r="H99" i="170"/>
  <c r="H96" i="170"/>
  <c r="H97" i="170"/>
  <c r="H106" i="170"/>
  <c r="H84" i="170"/>
  <c r="H81" i="170"/>
  <c r="H90" i="170"/>
  <c r="H78" i="170"/>
  <c r="H59" i="170"/>
  <c r="H76" i="170"/>
  <c r="H50" i="170"/>
  <c r="H49" i="170"/>
  <c r="H138" i="34"/>
  <c r="H109" i="34" s="1"/>
  <c r="I103" i="34"/>
  <c r="H138" i="55"/>
  <c r="H109" i="55" s="1"/>
  <c r="H96" i="79"/>
  <c r="H97" i="79"/>
  <c r="H99" i="79"/>
  <c r="H106" i="79"/>
  <c r="H90" i="79"/>
  <c r="H81" i="79"/>
  <c r="H78" i="79"/>
  <c r="H84" i="79"/>
  <c r="H59" i="79"/>
  <c r="H50" i="79"/>
  <c r="H76" i="79"/>
  <c r="H49" i="79"/>
  <c r="H99" i="99"/>
  <c r="H97" i="99"/>
  <c r="H96" i="99"/>
  <c r="H106" i="99"/>
  <c r="H90" i="99"/>
  <c r="H84" i="99"/>
  <c r="H81" i="99"/>
  <c r="H78" i="99"/>
  <c r="H76" i="99"/>
  <c r="H50" i="99"/>
  <c r="H49" i="99"/>
  <c r="H59" i="99"/>
  <c r="H138" i="115"/>
  <c r="H109" i="115" s="1"/>
  <c r="H138" i="123"/>
  <c r="H109" i="123" s="1"/>
  <c r="H99" i="123"/>
  <c r="H97" i="123"/>
  <c r="H96" i="123"/>
  <c r="H84" i="123"/>
  <c r="H106" i="123"/>
  <c r="H81" i="123"/>
  <c r="H90" i="123"/>
  <c r="H78" i="123"/>
  <c r="H76" i="123"/>
  <c r="H50" i="123"/>
  <c r="H49" i="123"/>
  <c r="H59" i="123"/>
  <c r="H138" i="147"/>
  <c r="H109" i="147" s="1"/>
  <c r="H99" i="164"/>
  <c r="H96" i="164"/>
  <c r="H97" i="164"/>
  <c r="H106" i="164"/>
  <c r="H90" i="164"/>
  <c r="H84" i="164"/>
  <c r="H81" i="164"/>
  <c r="H78" i="164"/>
  <c r="H76" i="164"/>
  <c r="H59" i="164"/>
  <c r="H50" i="164"/>
  <c r="H49" i="164"/>
  <c r="H96" i="5"/>
  <c r="H99" i="5"/>
  <c r="H97" i="5"/>
  <c r="H81" i="5"/>
  <c r="H78" i="5"/>
  <c r="H90" i="5"/>
  <c r="H84" i="5"/>
  <c r="H59" i="5"/>
  <c r="H106" i="5"/>
  <c r="H76" i="5"/>
  <c r="H49" i="5"/>
  <c r="H50" i="5"/>
  <c r="H138" i="25"/>
  <c r="H109" i="25" s="1"/>
  <c r="H138" i="42"/>
  <c r="H109" i="42" s="1"/>
  <c r="H96" i="46"/>
  <c r="H99" i="46"/>
  <c r="H106" i="46"/>
  <c r="H97" i="46"/>
  <c r="H90" i="46"/>
  <c r="H81" i="46"/>
  <c r="H84" i="46"/>
  <c r="H78" i="46"/>
  <c r="H76" i="46"/>
  <c r="H59" i="46"/>
  <c r="H50" i="46"/>
  <c r="H49" i="46"/>
  <c r="I103" i="46"/>
  <c r="H138" i="54"/>
  <c r="H109" i="54" s="1"/>
  <c r="H96" i="58"/>
  <c r="H99" i="58"/>
  <c r="H97" i="58"/>
  <c r="H106" i="58"/>
  <c r="H81" i="58"/>
  <c r="H90" i="58"/>
  <c r="H76" i="58"/>
  <c r="H59" i="58"/>
  <c r="H50" i="58"/>
  <c r="H84" i="58"/>
  <c r="H78" i="58"/>
  <c r="H49" i="58"/>
  <c r="H96" i="70"/>
  <c r="H99" i="70"/>
  <c r="H106" i="70"/>
  <c r="H97" i="70"/>
  <c r="H84" i="70"/>
  <c r="H76" i="70"/>
  <c r="H59" i="70"/>
  <c r="H50" i="70"/>
  <c r="H81" i="70"/>
  <c r="H78" i="70"/>
  <c r="H90" i="70"/>
  <c r="H49" i="70"/>
  <c r="H47" i="70" s="1"/>
  <c r="H138" i="82"/>
  <c r="H109" i="82" s="1"/>
  <c r="I103" i="82"/>
  <c r="H138" i="94"/>
  <c r="H109" i="94" s="1"/>
  <c r="G110" i="94"/>
  <c r="H96" i="98"/>
  <c r="H99" i="98"/>
  <c r="H97" i="98"/>
  <c r="H106" i="98"/>
  <c r="H90" i="98"/>
  <c r="H84" i="98"/>
  <c r="H81" i="98"/>
  <c r="H76" i="98"/>
  <c r="H59" i="98"/>
  <c r="H78" i="98"/>
  <c r="H50" i="98"/>
  <c r="H49" i="98"/>
  <c r="H138" i="106"/>
  <c r="H109" i="106" s="1"/>
  <c r="H99" i="110"/>
  <c r="H106" i="110"/>
  <c r="H97" i="110"/>
  <c r="H96" i="110"/>
  <c r="H90" i="110"/>
  <c r="H84" i="110"/>
  <c r="H78" i="110"/>
  <c r="H76" i="110"/>
  <c r="H59" i="110"/>
  <c r="H81" i="110"/>
  <c r="H50" i="110"/>
  <c r="H49" i="110"/>
  <c r="H47" i="110" s="1"/>
  <c r="H138" i="122"/>
  <c r="H109" i="122" s="1"/>
  <c r="H99" i="126"/>
  <c r="H96" i="126"/>
  <c r="H97" i="126"/>
  <c r="H106" i="126"/>
  <c r="H90" i="126"/>
  <c r="H84" i="126"/>
  <c r="H78" i="126"/>
  <c r="H76" i="126"/>
  <c r="H59" i="126"/>
  <c r="H81" i="126"/>
  <c r="H50" i="126"/>
  <c r="H49" i="126"/>
  <c r="H138" i="138"/>
  <c r="H109" i="138" s="1"/>
  <c r="H138" i="142"/>
  <c r="H109" i="142" s="1"/>
  <c r="H96" i="142"/>
  <c r="H99" i="142"/>
  <c r="H97" i="142"/>
  <c r="H106" i="142"/>
  <c r="H90" i="142"/>
  <c r="H84" i="142"/>
  <c r="H78" i="142"/>
  <c r="H76" i="142"/>
  <c r="H59" i="142"/>
  <c r="H81" i="142"/>
  <c r="H50" i="142"/>
  <c r="H49" i="142"/>
  <c r="H96" i="154"/>
  <c r="H97" i="154"/>
  <c r="H99" i="154"/>
  <c r="H106" i="154"/>
  <c r="H84" i="154"/>
  <c r="H90" i="154"/>
  <c r="H81" i="154"/>
  <c r="H78" i="154"/>
  <c r="H76" i="154"/>
  <c r="H59" i="154"/>
  <c r="H50" i="154"/>
  <c r="H49" i="154"/>
  <c r="H138" i="167"/>
  <c r="H109" i="167" s="1"/>
  <c r="H138" i="6"/>
  <c r="H109" i="6" s="1"/>
  <c r="G110" i="6"/>
  <c r="H96" i="71"/>
  <c r="H97" i="71"/>
  <c r="H106" i="71"/>
  <c r="H90" i="71"/>
  <c r="H99" i="71"/>
  <c r="H84" i="71"/>
  <c r="H81" i="71"/>
  <c r="H59" i="71"/>
  <c r="H76" i="71"/>
  <c r="H78" i="71"/>
  <c r="H49" i="71"/>
  <c r="H50" i="71"/>
  <c r="H138" i="107"/>
  <c r="H109" i="107" s="1"/>
  <c r="H96" i="127"/>
  <c r="H99" i="127"/>
  <c r="H97" i="127"/>
  <c r="H106" i="127"/>
  <c r="H90" i="127"/>
  <c r="H81" i="127"/>
  <c r="H78" i="127"/>
  <c r="H59" i="127"/>
  <c r="H50" i="127"/>
  <c r="H76" i="127"/>
  <c r="H84" i="127"/>
  <c r="H49" i="127"/>
  <c r="H47" i="127" s="1"/>
  <c r="H138" i="151"/>
  <c r="H109" i="151"/>
  <c r="H96" i="3"/>
  <c r="H99" i="3"/>
  <c r="H97" i="3"/>
  <c r="H106" i="3"/>
  <c r="H90" i="3"/>
  <c r="H84" i="3"/>
  <c r="H81" i="3"/>
  <c r="H78" i="3"/>
  <c r="H76" i="3"/>
  <c r="H50" i="3"/>
  <c r="H59" i="3"/>
  <c r="H49" i="3"/>
  <c r="H47" i="3" s="1"/>
  <c r="H138" i="35"/>
  <c r="H109" i="35" s="1"/>
  <c r="H96" i="136"/>
  <c r="H99" i="136"/>
  <c r="H97" i="136"/>
  <c r="H106" i="136"/>
  <c r="H90" i="136"/>
  <c r="H84" i="136"/>
  <c r="H78" i="136"/>
  <c r="H76" i="136"/>
  <c r="H59" i="136"/>
  <c r="H81" i="136"/>
  <c r="H50" i="136"/>
  <c r="H49" i="136"/>
  <c r="H109" i="68"/>
  <c r="H109" i="100"/>
  <c r="H109" i="132"/>
  <c r="H109" i="43"/>
  <c r="H109" i="75"/>
  <c r="H109" i="10"/>
  <c r="H109" i="53"/>
  <c r="H109" i="77"/>
  <c r="H109" i="85"/>
  <c r="H109" i="93"/>
  <c r="H109" i="125"/>
  <c r="H109" i="141"/>
  <c r="I103" i="162"/>
  <c r="I103" i="139"/>
  <c r="H109" i="50"/>
  <c r="I103" i="90"/>
  <c r="I103" i="102"/>
  <c r="H109" i="134"/>
  <c r="H109" i="14"/>
  <c r="H109" i="156"/>
  <c r="H138" i="2"/>
  <c r="H109" i="2" s="1"/>
  <c r="H97" i="11"/>
  <c r="H96" i="11"/>
  <c r="H99" i="11"/>
  <c r="H106" i="11"/>
  <c r="H84" i="11"/>
  <c r="H81" i="11"/>
  <c r="H78" i="11"/>
  <c r="H90" i="11"/>
  <c r="H76" i="11"/>
  <c r="H50" i="11"/>
  <c r="H59" i="11"/>
  <c r="H49" i="11"/>
  <c r="H47" i="11" s="1"/>
  <c r="H138" i="19"/>
  <c r="H109" i="19" s="1"/>
  <c r="H96" i="23"/>
  <c r="H97" i="23"/>
  <c r="H106" i="23"/>
  <c r="H99" i="23"/>
  <c r="H90" i="23"/>
  <c r="H84" i="23"/>
  <c r="H81" i="23"/>
  <c r="H78" i="23"/>
  <c r="H50" i="23"/>
  <c r="H59" i="23"/>
  <c r="H76" i="23"/>
  <c r="H49" i="23"/>
  <c r="H96" i="35"/>
  <c r="H99" i="35"/>
  <c r="H97" i="35"/>
  <c r="H106" i="35"/>
  <c r="H90" i="35"/>
  <c r="H84" i="35"/>
  <c r="H81" i="35"/>
  <c r="H78" i="35"/>
  <c r="H76" i="35"/>
  <c r="H50" i="35"/>
  <c r="H49" i="35"/>
  <c r="H59" i="35"/>
  <c r="H138" i="44"/>
  <c r="H109" i="44" s="1"/>
  <c r="H96" i="48"/>
  <c r="H99" i="48"/>
  <c r="H106" i="48"/>
  <c r="H90" i="48"/>
  <c r="H84" i="48"/>
  <c r="H97" i="48"/>
  <c r="H78" i="48"/>
  <c r="H81" i="48"/>
  <c r="H76" i="48"/>
  <c r="H59" i="48"/>
  <c r="H50" i="48"/>
  <c r="H49" i="48"/>
  <c r="H138" i="56"/>
  <c r="H109" i="56" s="1"/>
  <c r="H96" i="68"/>
  <c r="H99" i="68"/>
  <c r="H97" i="68"/>
  <c r="H106" i="68"/>
  <c r="H90" i="68"/>
  <c r="H84" i="68"/>
  <c r="H81" i="68"/>
  <c r="H78" i="68"/>
  <c r="H76" i="68"/>
  <c r="H59" i="68"/>
  <c r="H50" i="68"/>
  <c r="H49" i="68"/>
  <c r="H138" i="76"/>
  <c r="H109" i="76" s="1"/>
  <c r="H96" i="80"/>
  <c r="H99" i="80"/>
  <c r="H106" i="80"/>
  <c r="H90" i="80"/>
  <c r="H84" i="80"/>
  <c r="H97" i="80"/>
  <c r="H78" i="80"/>
  <c r="H76" i="80"/>
  <c r="H59" i="80"/>
  <c r="H81" i="80"/>
  <c r="H50" i="80"/>
  <c r="H49" i="80"/>
  <c r="H138" i="88"/>
  <c r="H109" i="88"/>
  <c r="H96" i="100"/>
  <c r="H99" i="100"/>
  <c r="H97" i="100"/>
  <c r="H106" i="100"/>
  <c r="H90" i="100"/>
  <c r="H84" i="100"/>
  <c r="H81" i="100"/>
  <c r="H78" i="100"/>
  <c r="H76" i="100"/>
  <c r="H59" i="100"/>
  <c r="H50" i="100"/>
  <c r="H49" i="100"/>
  <c r="H138" i="108"/>
  <c r="H109" i="108" s="1"/>
  <c r="H96" i="112"/>
  <c r="H99" i="112"/>
  <c r="H97" i="112"/>
  <c r="H106" i="112"/>
  <c r="H90" i="112"/>
  <c r="H84" i="112"/>
  <c r="H78" i="112"/>
  <c r="H76" i="112"/>
  <c r="H59" i="112"/>
  <c r="H81" i="112"/>
  <c r="H50" i="112"/>
  <c r="H49" i="112"/>
  <c r="H138" i="120"/>
  <c r="H109" i="120" s="1"/>
  <c r="H96" i="132"/>
  <c r="H97" i="132"/>
  <c r="H106" i="132"/>
  <c r="H90" i="132"/>
  <c r="H84" i="132"/>
  <c r="H99" i="132"/>
  <c r="H81" i="132"/>
  <c r="H78" i="132"/>
  <c r="H76" i="132"/>
  <c r="H59" i="132"/>
  <c r="H50" i="132"/>
  <c r="H49" i="132"/>
  <c r="H138" i="140"/>
  <c r="H109" i="140" s="1"/>
  <c r="H138" i="144"/>
  <c r="H109" i="144" s="1"/>
  <c r="H96" i="148"/>
  <c r="H97" i="148"/>
  <c r="H106" i="148"/>
  <c r="H90" i="148"/>
  <c r="H99" i="148"/>
  <c r="H81" i="148"/>
  <c r="H78" i="148"/>
  <c r="H76" i="148"/>
  <c r="H59" i="148"/>
  <c r="H84" i="148"/>
  <c r="H50" i="148"/>
  <c r="H49" i="148"/>
  <c r="H138" i="161"/>
  <c r="H109" i="161" s="1"/>
  <c r="H96" i="165"/>
  <c r="H97" i="165"/>
  <c r="H106" i="165"/>
  <c r="H90" i="165"/>
  <c r="H99" i="165"/>
  <c r="H81" i="165"/>
  <c r="H78" i="165"/>
  <c r="H76" i="165"/>
  <c r="H59" i="165"/>
  <c r="H84" i="165"/>
  <c r="H50" i="165"/>
  <c r="H49" i="165"/>
  <c r="H138" i="26"/>
  <c r="H109" i="26" s="1"/>
  <c r="H96" i="30"/>
  <c r="H99" i="30"/>
  <c r="H106" i="30"/>
  <c r="H97" i="30"/>
  <c r="H90" i="30"/>
  <c r="H81" i="30"/>
  <c r="H84" i="30"/>
  <c r="H78" i="30"/>
  <c r="H76" i="30"/>
  <c r="H59" i="30"/>
  <c r="H50" i="30"/>
  <c r="H49" i="30"/>
  <c r="H96" i="51"/>
  <c r="H99" i="51"/>
  <c r="H97" i="51"/>
  <c r="H106" i="51"/>
  <c r="H90" i="51"/>
  <c r="H84" i="51"/>
  <c r="H81" i="51"/>
  <c r="H78" i="51"/>
  <c r="H76" i="51"/>
  <c r="H50" i="51"/>
  <c r="H59" i="51"/>
  <c r="H49" i="51"/>
  <c r="H138" i="83"/>
  <c r="H109" i="83" s="1"/>
  <c r="H96" i="95"/>
  <c r="H97" i="95"/>
  <c r="H99" i="95"/>
  <c r="H106" i="95"/>
  <c r="H90" i="95"/>
  <c r="H81" i="95"/>
  <c r="H84" i="95"/>
  <c r="H78" i="95"/>
  <c r="H59" i="95"/>
  <c r="H50" i="95"/>
  <c r="H76" i="95"/>
  <c r="H49" i="95"/>
  <c r="H99" i="131"/>
  <c r="H97" i="131"/>
  <c r="H96" i="131"/>
  <c r="H106" i="131"/>
  <c r="H90" i="131"/>
  <c r="H84" i="131"/>
  <c r="H81" i="131"/>
  <c r="H78" i="131"/>
  <c r="H76" i="131"/>
  <c r="H50" i="131"/>
  <c r="H49" i="131"/>
  <c r="H59" i="131"/>
  <c r="H96" i="12"/>
  <c r="H99" i="12"/>
  <c r="H97" i="12"/>
  <c r="H106" i="12"/>
  <c r="H90" i="12"/>
  <c r="H84" i="12"/>
  <c r="H81" i="12"/>
  <c r="H76" i="12"/>
  <c r="H59" i="12"/>
  <c r="H50" i="12"/>
  <c r="H49" i="12"/>
  <c r="H78" i="12"/>
  <c r="H138" i="20"/>
  <c r="H109" i="20" s="1"/>
  <c r="H96" i="24"/>
  <c r="H99" i="24"/>
  <c r="H106" i="24"/>
  <c r="H90" i="24"/>
  <c r="H84" i="24"/>
  <c r="H81" i="24"/>
  <c r="H78" i="24"/>
  <c r="H76" i="24"/>
  <c r="H59" i="24"/>
  <c r="H50" i="24"/>
  <c r="H97" i="24"/>
  <c r="H49" i="24"/>
  <c r="H138" i="32"/>
  <c r="H109" i="32" s="1"/>
  <c r="H138" i="45"/>
  <c r="H109" i="45" s="1"/>
  <c r="H96" i="49"/>
  <c r="H99" i="49"/>
  <c r="H97" i="49"/>
  <c r="H84" i="49"/>
  <c r="H81" i="49"/>
  <c r="H78" i="49"/>
  <c r="H106" i="49"/>
  <c r="H50" i="49"/>
  <c r="H59" i="49"/>
  <c r="H90" i="49"/>
  <c r="H76" i="49"/>
  <c r="H49" i="49"/>
  <c r="H47" i="49" s="1"/>
  <c r="H138" i="61"/>
  <c r="H109" i="61" s="1"/>
  <c r="H96" i="65"/>
  <c r="H99" i="65"/>
  <c r="H97" i="65"/>
  <c r="H84" i="65"/>
  <c r="H81" i="65"/>
  <c r="H78" i="65"/>
  <c r="H106" i="65"/>
  <c r="H90" i="65"/>
  <c r="H59" i="65"/>
  <c r="H76" i="65"/>
  <c r="H49" i="65"/>
  <c r="H50" i="65"/>
  <c r="H138" i="81"/>
  <c r="H109" i="81" s="1"/>
  <c r="H96" i="85"/>
  <c r="H99" i="85"/>
  <c r="H97" i="85"/>
  <c r="H81" i="85"/>
  <c r="H78" i="85"/>
  <c r="H90" i="85"/>
  <c r="H106" i="85"/>
  <c r="H59" i="85"/>
  <c r="H84" i="85"/>
  <c r="H76" i="85"/>
  <c r="H49" i="85"/>
  <c r="H50" i="85"/>
  <c r="H138" i="97"/>
  <c r="H109" i="97" s="1"/>
  <c r="H96" i="101"/>
  <c r="H99" i="101"/>
  <c r="H97" i="101"/>
  <c r="H81" i="101"/>
  <c r="H78" i="101"/>
  <c r="H90" i="101"/>
  <c r="H106" i="101"/>
  <c r="H84" i="101"/>
  <c r="H59" i="101"/>
  <c r="H76" i="101"/>
  <c r="H50" i="101"/>
  <c r="H49" i="101"/>
  <c r="H138" i="109"/>
  <c r="H109" i="109" s="1"/>
  <c r="G125" i="109"/>
  <c r="H138" i="117"/>
  <c r="H109" i="117" s="1"/>
  <c r="H99" i="121"/>
  <c r="H96" i="121"/>
  <c r="H97" i="121"/>
  <c r="H106" i="121"/>
  <c r="H81" i="121"/>
  <c r="H78" i="121"/>
  <c r="H90" i="121"/>
  <c r="H84" i="121"/>
  <c r="H59" i="121"/>
  <c r="H76" i="121"/>
  <c r="H50" i="121"/>
  <c r="H49" i="121"/>
  <c r="H138" i="133"/>
  <c r="H109" i="133" s="1"/>
  <c r="H99" i="137"/>
  <c r="H97" i="137"/>
  <c r="H106" i="137"/>
  <c r="H81" i="137"/>
  <c r="H90" i="137"/>
  <c r="H84" i="137"/>
  <c r="H96" i="137"/>
  <c r="H78" i="137"/>
  <c r="H59" i="137"/>
  <c r="H76" i="137"/>
  <c r="H50" i="137"/>
  <c r="H49" i="137"/>
  <c r="H96" i="141"/>
  <c r="H99" i="141"/>
  <c r="H90" i="141"/>
  <c r="H81" i="141"/>
  <c r="H97" i="141"/>
  <c r="H84" i="141"/>
  <c r="H59" i="141"/>
  <c r="H78" i="141"/>
  <c r="H76" i="141"/>
  <c r="H106" i="141"/>
  <c r="H50" i="141"/>
  <c r="H49" i="141"/>
  <c r="H138" i="153"/>
  <c r="H109" i="153" s="1"/>
  <c r="H138" i="157"/>
  <c r="H109" i="157" s="1"/>
  <c r="H96" i="157"/>
  <c r="H97" i="157"/>
  <c r="H106" i="157"/>
  <c r="H90" i="157"/>
  <c r="H99" i="157"/>
  <c r="H84" i="157"/>
  <c r="H81" i="157"/>
  <c r="H78" i="157"/>
  <c r="H76" i="157"/>
  <c r="H59" i="157"/>
  <c r="H50" i="157"/>
  <c r="H49" i="157"/>
  <c r="H138" i="170"/>
  <c r="H109" i="170" s="1"/>
  <c r="H96" i="171"/>
  <c r="H97" i="171"/>
  <c r="H99" i="171"/>
  <c r="H106" i="171"/>
  <c r="H84" i="171"/>
  <c r="H90" i="171"/>
  <c r="H81" i="171"/>
  <c r="H78" i="171"/>
  <c r="H76" i="171"/>
  <c r="H59" i="171"/>
  <c r="H50" i="171"/>
  <c r="H49" i="171"/>
  <c r="H96" i="43"/>
  <c r="H97" i="43"/>
  <c r="H99" i="43"/>
  <c r="H106" i="43"/>
  <c r="H84" i="43"/>
  <c r="H81" i="43"/>
  <c r="H78" i="43"/>
  <c r="H90" i="43"/>
  <c r="H76" i="43"/>
  <c r="H50" i="43"/>
  <c r="H59" i="43"/>
  <c r="H49" i="43"/>
  <c r="H96" i="47"/>
  <c r="H97" i="47"/>
  <c r="H99" i="47"/>
  <c r="H106" i="47"/>
  <c r="H90" i="47"/>
  <c r="H81" i="47"/>
  <c r="H78" i="47"/>
  <c r="H84" i="47"/>
  <c r="H50" i="47"/>
  <c r="H59" i="47"/>
  <c r="H76" i="47"/>
  <c r="H49" i="47"/>
  <c r="H47" i="47" s="1"/>
  <c r="H96" i="63"/>
  <c r="H97" i="63"/>
  <c r="H99" i="63"/>
  <c r="H106" i="63"/>
  <c r="H90" i="63"/>
  <c r="H81" i="63"/>
  <c r="H78" i="63"/>
  <c r="H84" i="63"/>
  <c r="H59" i="63"/>
  <c r="H50" i="63"/>
  <c r="H76" i="63"/>
  <c r="H49" i="63"/>
  <c r="H138" i="79"/>
  <c r="H109" i="79"/>
  <c r="H138" i="99"/>
  <c r="H109" i="99" s="1"/>
  <c r="H97" i="103"/>
  <c r="H96" i="103"/>
  <c r="H106" i="103"/>
  <c r="H99" i="103"/>
  <c r="H90" i="103"/>
  <c r="H84" i="103"/>
  <c r="H81" i="103"/>
  <c r="H78" i="103"/>
  <c r="H59" i="103"/>
  <c r="H50" i="103"/>
  <c r="H76" i="103"/>
  <c r="H49" i="103"/>
  <c r="H47" i="103" s="1"/>
  <c r="H99" i="135"/>
  <c r="H96" i="135"/>
  <c r="H97" i="135"/>
  <c r="H90" i="135"/>
  <c r="H84" i="135"/>
  <c r="H81" i="135"/>
  <c r="H78" i="135"/>
  <c r="H106" i="135"/>
  <c r="H59" i="135"/>
  <c r="H50" i="135"/>
  <c r="H76" i="135"/>
  <c r="H49" i="135"/>
  <c r="H138" i="164"/>
  <c r="H109" i="164" s="1"/>
  <c r="H96" i="173"/>
  <c r="H97" i="173"/>
  <c r="H106" i="173"/>
  <c r="H90" i="173"/>
  <c r="H99" i="173"/>
  <c r="H84" i="173"/>
  <c r="H81" i="173"/>
  <c r="H78" i="173"/>
  <c r="H76" i="173"/>
  <c r="H59" i="173"/>
  <c r="H50" i="173"/>
  <c r="H49" i="173"/>
  <c r="H47" i="173" s="1"/>
  <c r="H138" i="5"/>
  <c r="H109" i="5" s="1"/>
  <c r="H96" i="10"/>
  <c r="H99" i="10"/>
  <c r="H97" i="10"/>
  <c r="H106" i="10"/>
  <c r="H81" i="10"/>
  <c r="H78" i="10"/>
  <c r="H90" i="10"/>
  <c r="H84" i="10"/>
  <c r="H76" i="10"/>
  <c r="H50" i="10"/>
  <c r="H59" i="10"/>
  <c r="H49" i="10"/>
  <c r="H96" i="33"/>
  <c r="H99" i="33"/>
  <c r="H97" i="33"/>
  <c r="H84" i="33"/>
  <c r="H81" i="33"/>
  <c r="H78" i="33"/>
  <c r="H106" i="33"/>
  <c r="H90" i="33"/>
  <c r="H50" i="33"/>
  <c r="H59" i="33"/>
  <c r="H76" i="33"/>
  <c r="H49" i="33"/>
  <c r="H47" i="33" s="1"/>
  <c r="H138" i="46"/>
  <c r="H109" i="46" s="1"/>
  <c r="G110" i="46"/>
  <c r="H96" i="50"/>
  <c r="H97" i="50"/>
  <c r="H106" i="50"/>
  <c r="H99" i="50"/>
  <c r="H90" i="50"/>
  <c r="H84" i="50"/>
  <c r="H81" i="50"/>
  <c r="H76" i="50"/>
  <c r="H59" i="50"/>
  <c r="H50" i="50"/>
  <c r="H78" i="50"/>
  <c r="H49" i="50"/>
  <c r="H138" i="58"/>
  <c r="H109" i="58" s="1"/>
  <c r="H96" i="62"/>
  <c r="H99" i="62"/>
  <c r="H106" i="62"/>
  <c r="H97" i="62"/>
  <c r="H90" i="62"/>
  <c r="H84" i="62"/>
  <c r="H78" i="62"/>
  <c r="H76" i="62"/>
  <c r="H59" i="62"/>
  <c r="H50" i="62"/>
  <c r="H81" i="62"/>
  <c r="H49" i="62"/>
  <c r="H47" i="62" s="1"/>
  <c r="I103" i="62"/>
  <c r="H138" i="70"/>
  <c r="H109" i="70" s="1"/>
  <c r="H96" i="74"/>
  <c r="H99" i="74"/>
  <c r="H97" i="74"/>
  <c r="H106" i="74"/>
  <c r="H90" i="74"/>
  <c r="H81" i="74"/>
  <c r="H76" i="74"/>
  <c r="H59" i="74"/>
  <c r="H50" i="74"/>
  <c r="H84" i="74"/>
  <c r="H78" i="74"/>
  <c r="H49" i="74"/>
  <c r="H96" i="86"/>
  <c r="H99" i="86"/>
  <c r="H106" i="86"/>
  <c r="H97" i="86"/>
  <c r="H84" i="86"/>
  <c r="H76" i="86"/>
  <c r="H59" i="86"/>
  <c r="H90" i="86"/>
  <c r="H81" i="86"/>
  <c r="H78" i="86"/>
  <c r="H50" i="86"/>
  <c r="H49" i="86"/>
  <c r="H138" i="98"/>
  <c r="H109" i="98" s="1"/>
  <c r="H138" i="110"/>
  <c r="H109" i="110" s="1"/>
  <c r="H96" i="114"/>
  <c r="H97" i="114"/>
  <c r="H106" i="114"/>
  <c r="H99" i="114"/>
  <c r="H90" i="114"/>
  <c r="H84" i="114"/>
  <c r="H81" i="114"/>
  <c r="H76" i="114"/>
  <c r="H59" i="114"/>
  <c r="H50" i="114"/>
  <c r="H78" i="114"/>
  <c r="H49" i="114"/>
  <c r="H47" i="114" s="1"/>
  <c r="H138" i="126"/>
  <c r="H109" i="126" s="1"/>
  <c r="H138" i="130"/>
  <c r="H109" i="130" s="1"/>
  <c r="H96" i="130"/>
  <c r="H97" i="130"/>
  <c r="H99" i="130"/>
  <c r="H90" i="130"/>
  <c r="H84" i="130"/>
  <c r="H81" i="130"/>
  <c r="H78" i="130"/>
  <c r="H76" i="130"/>
  <c r="H59" i="130"/>
  <c r="H106" i="130"/>
  <c r="H49" i="130"/>
  <c r="H50" i="130"/>
  <c r="H138" i="146"/>
  <c r="H109" i="146" s="1"/>
  <c r="H96" i="146"/>
  <c r="H97" i="146"/>
  <c r="H99" i="146"/>
  <c r="H90" i="146"/>
  <c r="H84" i="146"/>
  <c r="H106" i="146"/>
  <c r="H81" i="146"/>
  <c r="H78" i="146"/>
  <c r="H76" i="146"/>
  <c r="H59" i="146"/>
  <c r="H50" i="146"/>
  <c r="H49" i="146"/>
  <c r="H138" i="154"/>
  <c r="H109" i="154" s="1"/>
  <c r="H96" i="158"/>
  <c r="H99" i="158"/>
  <c r="H90" i="158"/>
  <c r="H84" i="158"/>
  <c r="H81" i="158"/>
  <c r="H97" i="158"/>
  <c r="H106" i="158"/>
  <c r="H59" i="158"/>
  <c r="H78" i="158"/>
  <c r="H76" i="158"/>
  <c r="H50" i="158"/>
  <c r="H49" i="158"/>
  <c r="H99" i="172"/>
  <c r="H96" i="172"/>
  <c r="H97" i="172"/>
  <c r="H106" i="172"/>
  <c r="H84" i="172"/>
  <c r="H81" i="172"/>
  <c r="H78" i="172"/>
  <c r="H90" i="172"/>
  <c r="H76" i="172"/>
  <c r="H59" i="172"/>
  <c r="H49" i="172"/>
  <c r="H50" i="172"/>
  <c r="H138" i="71"/>
  <c r="H109" i="71" s="1"/>
  <c r="H138" i="127"/>
  <c r="H109" i="127"/>
  <c r="H99" i="168"/>
  <c r="H96" i="168"/>
  <c r="H97" i="168"/>
  <c r="H90" i="168"/>
  <c r="H84" i="168"/>
  <c r="H81" i="168"/>
  <c r="H106" i="168"/>
  <c r="H78" i="168"/>
  <c r="H59" i="168"/>
  <c r="H76" i="168"/>
  <c r="H50" i="168"/>
  <c r="H49" i="168"/>
  <c r="H96" i="2"/>
  <c r="H90" i="2"/>
  <c r="H76" i="2"/>
  <c r="H97" i="2"/>
  <c r="H81" i="2"/>
  <c r="H106" i="2"/>
  <c r="H99" i="2"/>
  <c r="H84" i="2"/>
  <c r="H59" i="2"/>
  <c r="H50" i="2"/>
  <c r="H78" i="2"/>
  <c r="H49" i="2"/>
  <c r="I103" i="143"/>
  <c r="I103" i="144"/>
  <c r="I103" i="103"/>
  <c r="I103" i="63"/>
  <c r="I103" i="119"/>
  <c r="I103" i="24"/>
  <c r="I103" i="150"/>
  <c r="I103" i="136"/>
  <c r="I103" i="111"/>
  <c r="I103" i="104"/>
  <c r="I103" i="96"/>
  <c r="I103" i="88"/>
  <c r="I103" i="71"/>
  <c r="I103" i="40"/>
  <c r="I103" i="31"/>
  <c r="I103" i="127"/>
  <c r="I103" i="80"/>
  <c r="I103" i="64"/>
  <c r="I103" i="120"/>
  <c r="I103" i="87"/>
  <c r="I103" i="128"/>
  <c r="I103" i="23"/>
  <c r="I103" i="8"/>
  <c r="I103" i="39"/>
  <c r="F18" i="161"/>
  <c r="H18" i="161" s="1"/>
  <c r="H16" i="161" s="1"/>
  <c r="H12" i="161"/>
  <c r="F18" i="173"/>
  <c r="H18" i="173" s="1"/>
  <c r="H16" i="173" s="1"/>
  <c r="H12" i="173"/>
  <c r="F18" i="160"/>
  <c r="H18" i="160" s="1"/>
  <c r="H16" i="160" s="1"/>
  <c r="H12" i="160"/>
  <c r="F18" i="148"/>
  <c r="H18" i="148" s="1"/>
  <c r="H16" i="148" s="1"/>
  <c r="H12" i="148"/>
  <c r="F18" i="135"/>
  <c r="H18" i="135" s="1"/>
  <c r="H16" i="135" s="1"/>
  <c r="H12" i="135"/>
  <c r="F18" i="125"/>
  <c r="H18" i="125" s="1"/>
  <c r="H16" i="125" s="1"/>
  <c r="H12" i="125"/>
  <c r="H18" i="105"/>
  <c r="H16" i="105" s="1"/>
  <c r="H12" i="105"/>
  <c r="F18" i="70"/>
  <c r="H18" i="70" s="1"/>
  <c r="H16" i="70" s="1"/>
  <c r="H12" i="70"/>
  <c r="F18" i="57"/>
  <c r="H18" i="57" s="1"/>
  <c r="H16" i="57" s="1"/>
  <c r="H12" i="57"/>
  <c r="F18" i="37"/>
  <c r="H18" i="37" s="1"/>
  <c r="H16" i="37" s="1"/>
  <c r="H12" i="37"/>
  <c r="F18" i="24"/>
  <c r="H18" i="24" s="1"/>
  <c r="H16" i="24" s="1"/>
  <c r="H12" i="24"/>
  <c r="F18" i="11"/>
  <c r="H18" i="11" s="1"/>
  <c r="H16" i="11" s="1"/>
  <c r="H12" i="11"/>
  <c r="I103" i="79"/>
  <c r="F18" i="171"/>
  <c r="H18" i="171" s="1"/>
  <c r="H16" i="171" s="1"/>
  <c r="H12" i="171"/>
  <c r="F18" i="159"/>
  <c r="H18" i="159" s="1"/>
  <c r="H16" i="159" s="1"/>
  <c r="H12" i="159"/>
  <c r="F18" i="147"/>
  <c r="H18" i="147" s="1"/>
  <c r="H16" i="147" s="1"/>
  <c r="H12" i="147"/>
  <c r="F18" i="134"/>
  <c r="H18" i="134" s="1"/>
  <c r="H16" i="134" s="1"/>
  <c r="H12" i="134"/>
  <c r="F18" i="124"/>
  <c r="H18" i="124" s="1"/>
  <c r="H16" i="124" s="1"/>
  <c r="H12" i="124"/>
  <c r="F18" i="102"/>
  <c r="H18" i="102" s="1"/>
  <c r="H16" i="102" s="1"/>
  <c r="H12" i="102"/>
  <c r="F18" i="90"/>
  <c r="H18" i="90" s="1"/>
  <c r="H16" i="90" s="1"/>
  <c r="H12" i="90"/>
  <c r="F18" i="65"/>
  <c r="H18" i="65" s="1"/>
  <c r="H16" i="65" s="1"/>
  <c r="H12" i="65"/>
  <c r="F18" i="56"/>
  <c r="H18" i="56" s="1"/>
  <c r="H16" i="56" s="1"/>
  <c r="H12" i="56"/>
  <c r="F18" i="34"/>
  <c r="H18" i="34" s="1"/>
  <c r="H16" i="34" s="1"/>
  <c r="H12" i="34"/>
  <c r="F18" i="23"/>
  <c r="H18" i="23" s="1"/>
  <c r="H16" i="23" s="1"/>
  <c r="H12" i="23"/>
  <c r="F18" i="9"/>
  <c r="H18" i="9" s="1"/>
  <c r="H16" i="9" s="1"/>
  <c r="H12" i="9"/>
  <c r="F18" i="107"/>
  <c r="H18" i="107" s="1"/>
  <c r="H16" i="107" s="1"/>
  <c r="H12" i="107"/>
  <c r="F18" i="170"/>
  <c r="H18" i="170" s="1"/>
  <c r="H16" i="170" s="1"/>
  <c r="H12" i="170"/>
  <c r="F18" i="158"/>
  <c r="H18" i="158" s="1"/>
  <c r="H16" i="158" s="1"/>
  <c r="H12" i="158"/>
  <c r="F18" i="146"/>
  <c r="H18" i="146" s="1"/>
  <c r="H16" i="146" s="1"/>
  <c r="H12" i="146"/>
  <c r="F18" i="133"/>
  <c r="H18" i="133" s="1"/>
  <c r="H16" i="133" s="1"/>
  <c r="H12" i="133"/>
  <c r="F18" i="123"/>
  <c r="H18" i="123" s="1"/>
  <c r="H16" i="123" s="1"/>
  <c r="H12" i="123"/>
  <c r="F18" i="99"/>
  <c r="H18" i="99" s="1"/>
  <c r="H16" i="99" s="1"/>
  <c r="H12" i="99"/>
  <c r="F18" i="88"/>
  <c r="H18" i="88" s="1"/>
  <c r="H16" i="88" s="1"/>
  <c r="H12" i="88"/>
  <c r="F18" i="63"/>
  <c r="H18" i="63" s="1"/>
  <c r="H16" i="63" s="1"/>
  <c r="H12" i="63"/>
  <c r="F18" i="55"/>
  <c r="H18" i="55" s="1"/>
  <c r="H16" i="55" s="1"/>
  <c r="H12" i="55"/>
  <c r="F18" i="33"/>
  <c r="H18" i="33" s="1"/>
  <c r="H16" i="33" s="1"/>
  <c r="H12" i="33"/>
  <c r="F18" i="10"/>
  <c r="H18" i="10" s="1"/>
  <c r="H16" i="10" s="1"/>
  <c r="H12" i="10"/>
  <c r="F18" i="59"/>
  <c r="H18" i="59" s="1"/>
  <c r="H16" i="59" s="1"/>
  <c r="H12" i="59"/>
  <c r="F18" i="168"/>
  <c r="H18" i="168" s="1"/>
  <c r="H16" i="168" s="1"/>
  <c r="H12" i="168"/>
  <c r="F18" i="145"/>
  <c r="H18" i="145" s="1"/>
  <c r="H16" i="145" s="1"/>
  <c r="H12" i="145"/>
  <c r="F18" i="82"/>
  <c r="H18" i="82" s="1"/>
  <c r="H16" i="82" s="1"/>
  <c r="H12" i="82"/>
  <c r="F18" i="64"/>
  <c r="H18" i="64" s="1"/>
  <c r="H16" i="64" s="1"/>
  <c r="H12" i="64"/>
  <c r="F18" i="54"/>
  <c r="H18" i="54" s="1"/>
  <c r="H16" i="54" s="1"/>
  <c r="H12" i="54"/>
  <c r="F18" i="20"/>
  <c r="H18" i="20" s="1"/>
  <c r="H16" i="20" s="1"/>
  <c r="H12" i="20"/>
  <c r="F18" i="3"/>
  <c r="H18" i="3" s="1"/>
  <c r="H16" i="3" s="1"/>
  <c r="H12" i="3"/>
  <c r="F18" i="126"/>
  <c r="H18" i="126" s="1"/>
  <c r="H16" i="126" s="1"/>
  <c r="H12" i="126"/>
  <c r="F18" i="38"/>
  <c r="H18" i="38" s="1"/>
  <c r="H16" i="38" s="1"/>
  <c r="H12" i="38"/>
  <c r="F18" i="157"/>
  <c r="H18" i="157" s="1"/>
  <c r="H16" i="157" s="1"/>
  <c r="H12" i="157"/>
  <c r="F18" i="130"/>
  <c r="H18" i="130" s="1"/>
  <c r="H16" i="130" s="1"/>
  <c r="H12" i="130"/>
  <c r="F18" i="98"/>
  <c r="H18" i="98" s="1"/>
  <c r="H16" i="98" s="1"/>
  <c r="H12" i="98"/>
  <c r="F18" i="32"/>
  <c r="H18" i="32" s="1"/>
  <c r="H16" i="32" s="1"/>
  <c r="H12" i="32"/>
  <c r="F18" i="167"/>
  <c r="H18" i="167" s="1"/>
  <c r="H16" i="167" s="1"/>
  <c r="H12" i="167"/>
  <c r="F18" i="153"/>
  <c r="H18" i="153" s="1"/>
  <c r="H16" i="153" s="1"/>
  <c r="H12" i="153"/>
  <c r="F18" i="144"/>
  <c r="H18" i="144" s="1"/>
  <c r="H16" i="144" s="1"/>
  <c r="H12" i="144"/>
  <c r="F18" i="129"/>
  <c r="H18" i="129" s="1"/>
  <c r="H16" i="129" s="1"/>
  <c r="H12" i="129"/>
  <c r="F18" i="113"/>
  <c r="H18" i="113" s="1"/>
  <c r="H16" i="113" s="1"/>
  <c r="H12" i="113"/>
  <c r="F18" i="97"/>
  <c r="H18" i="97" s="1"/>
  <c r="H16" i="97" s="1"/>
  <c r="H12" i="97"/>
  <c r="F18" i="81"/>
  <c r="H18" i="81" s="1"/>
  <c r="H16" i="81" s="1"/>
  <c r="H12" i="81"/>
  <c r="F18" i="62"/>
  <c r="H18" i="62" s="1"/>
  <c r="H16" i="62" s="1"/>
  <c r="H12" i="62"/>
  <c r="F18" i="53"/>
  <c r="H18" i="53" s="1"/>
  <c r="H16" i="53" s="1"/>
  <c r="H12" i="53"/>
  <c r="F18" i="31"/>
  <c r="H18" i="31" s="1"/>
  <c r="H16" i="31" s="1"/>
  <c r="H12" i="31"/>
  <c r="F18" i="2"/>
  <c r="H18" i="2" s="1"/>
  <c r="H16" i="2" s="1"/>
  <c r="H12" i="2"/>
  <c r="I103" i="7"/>
  <c r="F18" i="136"/>
  <c r="H18" i="136" s="1"/>
  <c r="H16" i="136" s="1"/>
  <c r="H12" i="136"/>
  <c r="F18" i="73"/>
  <c r="H18" i="73" s="1"/>
  <c r="H16" i="73" s="1"/>
  <c r="H12" i="73"/>
  <c r="F18" i="12"/>
  <c r="H18" i="12" s="1"/>
  <c r="H16" i="12" s="1"/>
  <c r="H12" i="12"/>
  <c r="F18" i="164"/>
  <c r="H18" i="164" s="1"/>
  <c r="H16" i="164" s="1"/>
  <c r="H12" i="164"/>
  <c r="F18" i="128"/>
  <c r="H18" i="128" s="1"/>
  <c r="H16" i="128" s="1"/>
  <c r="H12" i="128"/>
  <c r="F18" i="96"/>
  <c r="H18" i="96" s="1"/>
  <c r="H16" i="96" s="1"/>
  <c r="H12" i="96"/>
  <c r="F18" i="45"/>
  <c r="H18" i="45" s="1"/>
  <c r="H16" i="45" s="1"/>
  <c r="H12" i="45"/>
  <c r="F18" i="94"/>
  <c r="H18" i="94" s="1"/>
  <c r="H16" i="94" s="1"/>
  <c r="H12" i="94"/>
  <c r="F18" i="25"/>
  <c r="H18" i="25" s="1"/>
  <c r="H16" i="25" s="1"/>
  <c r="H12" i="25"/>
  <c r="F18" i="152"/>
  <c r="H18" i="152" s="1"/>
  <c r="H16" i="152" s="1"/>
  <c r="H12" i="152"/>
  <c r="F18" i="143"/>
  <c r="H18" i="143" s="1"/>
  <c r="H16" i="143" s="1"/>
  <c r="H12" i="143"/>
  <c r="F18" i="112"/>
  <c r="H18" i="112" s="1"/>
  <c r="H16" i="112" s="1"/>
  <c r="H12" i="112"/>
  <c r="F18" i="78"/>
  <c r="H18" i="78" s="1"/>
  <c r="H16" i="78" s="1"/>
  <c r="H12" i="78"/>
  <c r="F18" i="61"/>
  <c r="H18" i="61" s="1"/>
  <c r="H16" i="61" s="1"/>
  <c r="H12" i="61"/>
  <c r="F18" i="30"/>
  <c r="H18" i="30" s="1"/>
  <c r="H16" i="30" s="1"/>
  <c r="H12" i="30"/>
  <c r="F18" i="14"/>
  <c r="H18" i="14" s="1"/>
  <c r="H16" i="14" s="1"/>
  <c r="H12" i="14"/>
  <c r="F18" i="163"/>
  <c r="H18" i="163" s="1"/>
  <c r="H16" i="163" s="1"/>
  <c r="H12" i="163"/>
  <c r="F18" i="150"/>
  <c r="H18" i="150" s="1"/>
  <c r="H16" i="150" s="1"/>
  <c r="H12" i="150"/>
  <c r="F18" i="142"/>
  <c r="H18" i="142" s="1"/>
  <c r="H16" i="142" s="1"/>
  <c r="H12" i="142"/>
  <c r="F18" i="127"/>
  <c r="H18" i="127" s="1"/>
  <c r="H16" i="127" s="1"/>
  <c r="H12" i="127"/>
  <c r="F18" i="111"/>
  <c r="H18" i="111" s="1"/>
  <c r="H16" i="111" s="1"/>
  <c r="H12" i="111"/>
  <c r="F18" i="95"/>
  <c r="H18" i="95" s="1"/>
  <c r="H16" i="95" s="1"/>
  <c r="H12" i="95"/>
  <c r="F18" i="76"/>
  <c r="H18" i="76" s="1"/>
  <c r="H16" i="76" s="1"/>
  <c r="H12" i="76"/>
  <c r="F18" i="60"/>
  <c r="H18" i="60" s="1"/>
  <c r="H16" i="60" s="1"/>
  <c r="H12" i="60"/>
  <c r="F18" i="40"/>
  <c r="H18" i="40" s="1"/>
  <c r="H16" i="40" s="1"/>
  <c r="H12" i="40"/>
  <c r="F18" i="13"/>
  <c r="H18" i="13" s="1"/>
  <c r="H16" i="13" s="1"/>
  <c r="H12" i="13"/>
  <c r="I103" i="47"/>
  <c r="H108" i="155"/>
  <c r="I103" i="155"/>
  <c r="H103" i="155" s="1"/>
  <c r="F18" i="149"/>
  <c r="H18" i="149" s="1"/>
  <c r="H16" i="149" s="1"/>
  <c r="H12" i="149"/>
  <c r="F18" i="121"/>
  <c r="H18" i="121" s="1"/>
  <c r="H16" i="121" s="1"/>
  <c r="H12" i="121"/>
  <c r="I103" i="49"/>
  <c r="I103" i="65"/>
  <c r="I103" i="81"/>
  <c r="I103" i="97"/>
  <c r="I103" i="129"/>
  <c r="I103" i="161"/>
  <c r="I103" i="152"/>
  <c r="I103" i="93"/>
  <c r="I103" i="141"/>
  <c r="I103" i="157"/>
  <c r="I103" i="5"/>
  <c r="I103" i="37"/>
  <c r="I103" i="53"/>
  <c r="I103" i="69"/>
  <c r="I103" i="85"/>
  <c r="I103" i="101"/>
  <c r="I103" i="117"/>
  <c r="I103" i="133"/>
  <c r="I103" i="149"/>
  <c r="I103" i="165"/>
  <c r="I103" i="33"/>
  <c r="I103" i="113"/>
  <c r="I103" i="145"/>
  <c r="I103" i="13"/>
  <c r="I103" i="45"/>
  <c r="I103" i="61"/>
  <c r="I103" i="77"/>
  <c r="I103" i="109"/>
  <c r="I103" i="125"/>
  <c r="I103" i="174"/>
  <c r="I103" i="160"/>
  <c r="I103" i="168"/>
  <c r="I103" i="10"/>
  <c r="I103" i="25"/>
  <c r="I103" i="41"/>
  <c r="I103" i="57"/>
  <c r="I103" i="73"/>
  <c r="I103" i="89"/>
  <c r="I103" i="105"/>
  <c r="I103" i="121"/>
  <c r="I103" i="137"/>
  <c r="I103" i="153"/>
  <c r="I103" i="169"/>
  <c r="I98" i="3"/>
  <c r="H47" i="5" l="1"/>
  <c r="H47" i="37"/>
  <c r="H47" i="160"/>
  <c r="H47" i="65"/>
  <c r="H47" i="131"/>
  <c r="H47" i="14"/>
  <c r="H47" i="107"/>
  <c r="H47" i="82"/>
  <c r="H47" i="78"/>
  <c r="H47" i="158"/>
  <c r="H47" i="137"/>
  <c r="H47" i="165"/>
  <c r="H47" i="112"/>
  <c r="H47" i="68"/>
  <c r="H47" i="133"/>
  <c r="H47" i="81"/>
  <c r="H47" i="108"/>
  <c r="H47" i="56"/>
  <c r="H47" i="105"/>
  <c r="H47" i="106"/>
  <c r="H47" i="166"/>
  <c r="H47" i="13"/>
  <c r="H47" i="89"/>
  <c r="H47" i="63"/>
  <c r="H47" i="24"/>
  <c r="H47" i="74"/>
  <c r="H47" i="157"/>
  <c r="H47" i="95"/>
  <c r="H47" i="136"/>
  <c r="H47" i="58"/>
  <c r="H47" i="164"/>
  <c r="H47" i="170"/>
  <c r="H47" i="117"/>
  <c r="H47" i="45"/>
  <c r="H47" i="32"/>
  <c r="H47" i="83"/>
  <c r="H47" i="60"/>
  <c r="H47" i="40"/>
  <c r="H47" i="54"/>
  <c r="H47" i="55"/>
  <c r="H47" i="113"/>
  <c r="H47" i="39"/>
  <c r="H47" i="27"/>
  <c r="H47" i="9"/>
  <c r="H47" i="16"/>
  <c r="H47" i="43"/>
  <c r="H47" i="85"/>
  <c r="H47" i="97"/>
  <c r="H47" i="156"/>
  <c r="H47" i="139"/>
  <c r="H47" i="150"/>
  <c r="H47" i="167"/>
  <c r="H47" i="138"/>
  <c r="H47" i="149"/>
  <c r="H47" i="143"/>
  <c r="H47" i="172"/>
  <c r="H47" i="50"/>
  <c r="H47" i="130"/>
  <c r="H47" i="10"/>
  <c r="H47" i="135"/>
  <c r="H47" i="171"/>
  <c r="H47" i="121"/>
  <c r="H47" i="101"/>
  <c r="H47" i="51"/>
  <c r="H47" i="132"/>
  <c r="H47" i="80"/>
  <c r="H47" i="35"/>
  <c r="H47" i="23"/>
  <c r="H47" i="71"/>
  <c r="H47" i="154"/>
  <c r="H47" i="126"/>
  <c r="H47" i="98"/>
  <c r="H47" i="99"/>
  <c r="H47" i="79"/>
  <c r="H47" i="153"/>
  <c r="H47" i="161"/>
  <c r="H47" i="120"/>
  <c r="H47" i="76"/>
  <c r="H47" i="144"/>
  <c r="H47" i="162"/>
  <c r="H47" i="125"/>
  <c r="H47" i="4"/>
  <c r="H47" i="124"/>
  <c r="H47" i="92"/>
  <c r="H47" i="122"/>
  <c r="H47" i="42"/>
  <c r="H47" i="147"/>
  <c r="H47" i="129"/>
  <c r="H47" i="93"/>
  <c r="H47" i="57"/>
  <c r="H47" i="28"/>
  <c r="H47" i="174"/>
  <c r="H47" i="84"/>
  <c r="H47" i="64"/>
  <c r="H47" i="31"/>
  <c r="H47" i="7"/>
  <c r="H47" i="38"/>
  <c r="H47" i="145"/>
  <c r="H47" i="59"/>
  <c r="H47" i="169"/>
  <c r="H47" i="168"/>
  <c r="H47" i="146"/>
  <c r="H47" i="86"/>
  <c r="H47" i="141"/>
  <c r="H47" i="12"/>
  <c r="H47" i="30"/>
  <c r="H47" i="148"/>
  <c r="H47" i="100"/>
  <c r="H47" i="48"/>
  <c r="H47" i="142"/>
  <c r="H47" i="46"/>
  <c r="H47" i="123"/>
  <c r="H47" i="77"/>
  <c r="H47" i="140"/>
  <c r="H47" i="88"/>
  <c r="H47" i="44"/>
  <c r="H47" i="163"/>
  <c r="H47" i="90"/>
  <c r="H47" i="152"/>
  <c r="H47" i="151"/>
  <c r="H47" i="6"/>
  <c r="H47" i="94"/>
  <c r="H47" i="134"/>
  <c r="H47" i="69"/>
  <c r="H47" i="104"/>
  <c r="H47" i="2"/>
  <c r="C157" i="146"/>
  <c r="G157" i="146"/>
  <c r="C152" i="10"/>
  <c r="C152" i="9"/>
  <c r="C152" i="11"/>
  <c r="C152" i="12"/>
  <c r="C152" i="13"/>
  <c r="C152" i="14"/>
  <c r="C152" i="20"/>
  <c r="C152" i="23"/>
  <c r="C152" i="24"/>
  <c r="C152" i="25"/>
  <c r="C152" i="27"/>
  <c r="C152" i="28"/>
  <c r="C152" i="30"/>
  <c r="C152" i="31"/>
  <c r="C152" i="32"/>
  <c r="C152" i="35"/>
  <c r="C152" i="37"/>
  <c r="C152" i="38"/>
  <c r="C152" i="39"/>
  <c r="C152" i="40"/>
  <c r="C152" i="41"/>
  <c r="C152" i="46"/>
  <c r="C152" i="47"/>
  <c r="C152" i="48"/>
  <c r="C152" i="49"/>
  <c r="C152" i="51"/>
  <c r="C152" i="53"/>
  <c r="C152" i="54"/>
  <c r="C152" i="55"/>
  <c r="C152" i="57"/>
  <c r="C152" i="58"/>
  <c r="C152" i="59"/>
  <c r="C152" i="60"/>
  <c r="C152" i="61"/>
  <c r="C152" i="62"/>
  <c r="C152" i="63"/>
  <c r="C152" i="64"/>
  <c r="C152" i="68"/>
  <c r="C152" i="69"/>
  <c r="C152" i="73"/>
  <c r="C152" i="74"/>
  <c r="C152" i="75"/>
  <c r="C152" i="76"/>
  <c r="C152" i="77"/>
  <c r="C152" i="79"/>
  <c r="C152" i="80"/>
  <c r="C152" i="81"/>
  <c r="C152" i="82"/>
  <c r="C152" i="83"/>
  <c r="C152" i="84"/>
  <c r="C152" i="85"/>
  <c r="C152" i="86"/>
  <c r="C152" i="87"/>
  <c r="C152" i="89"/>
  <c r="C152" i="90"/>
  <c r="C152" i="92"/>
  <c r="C152" i="93"/>
  <c r="C152" i="96"/>
  <c r="C152" i="97"/>
  <c r="C152" i="98"/>
  <c r="C152" i="99"/>
  <c r="C152" i="100"/>
  <c r="C152" i="105"/>
  <c r="C152" i="106"/>
  <c r="C152" i="107"/>
  <c r="C152" i="108"/>
  <c r="C152" i="109"/>
  <c r="C152" i="110"/>
  <c r="C152" i="114"/>
  <c r="C152" i="115"/>
  <c r="C152" i="116"/>
  <c r="C152" i="117"/>
  <c r="C152" i="118"/>
  <c r="C152" i="119"/>
  <c r="C152" i="122"/>
  <c r="C152" i="125"/>
  <c r="C152" i="126"/>
  <c r="C152" i="127"/>
  <c r="C152" i="129"/>
  <c r="C152" i="130"/>
  <c r="C152" i="131"/>
  <c r="C152" i="132"/>
  <c r="C152" i="133"/>
  <c r="C152" i="134"/>
  <c r="C152" i="135"/>
  <c r="C152" i="136"/>
  <c r="C152" i="137"/>
  <c r="C152" i="138"/>
  <c r="C152" i="139"/>
  <c r="C152" i="140"/>
  <c r="C152" i="141"/>
  <c r="C152" i="142"/>
  <c r="C152" i="143"/>
  <c r="C152" i="144"/>
  <c r="C152" i="145"/>
  <c r="C152" i="146"/>
  <c r="C152" i="147"/>
  <c r="C152" i="152"/>
  <c r="C152" i="154"/>
  <c r="C152" i="155"/>
  <c r="C152" i="156"/>
  <c r="C152" i="158"/>
  <c r="C152" i="159"/>
  <c r="C152" i="161"/>
  <c r="C152" i="162"/>
  <c r="C152" i="163"/>
  <c r="C152" i="165"/>
  <c r="C152" i="166"/>
  <c r="C152" i="167"/>
  <c r="C152" i="168"/>
  <c r="C152" i="170"/>
  <c r="C152" i="171"/>
  <c r="C152" i="172"/>
  <c r="C152" i="173"/>
  <c r="C152" i="174"/>
  <c r="C152" i="2"/>
  <c r="H152" i="42"/>
  <c r="G152" i="142"/>
  <c r="G152" i="143"/>
  <c r="G152" i="144"/>
  <c r="J151" i="3"/>
  <c r="J35" i="3"/>
  <c r="H157" i="146" l="1"/>
  <c r="H152" i="157"/>
  <c r="H152" i="33"/>
  <c r="H152" i="5"/>
  <c r="H152" i="71"/>
  <c r="H152" i="160"/>
  <c r="H152" i="148"/>
  <c r="H152" i="128"/>
  <c r="H152" i="120"/>
  <c r="H152" i="112"/>
  <c r="H152" i="104"/>
  <c r="H152" i="88"/>
  <c r="H152" i="52"/>
  <c r="H152" i="36"/>
  <c r="H152" i="16"/>
  <c r="H152" i="8"/>
  <c r="H152" i="4"/>
  <c r="H152" i="143"/>
  <c r="H152" i="123"/>
  <c r="H152" i="43"/>
  <c r="H152" i="149"/>
  <c r="H152" i="121"/>
  <c r="H152" i="101"/>
  <c r="H152" i="150"/>
  <c r="H152" i="142"/>
  <c r="H152" i="102"/>
  <c r="H152" i="78"/>
  <c r="H152" i="70"/>
  <c r="H152" i="50"/>
  <c r="H152" i="26"/>
  <c r="H152" i="164"/>
  <c r="H152" i="151"/>
  <c r="H152" i="111"/>
  <c r="H152" i="103"/>
  <c r="H152" i="95"/>
  <c r="H152" i="19"/>
  <c r="H152" i="7"/>
  <c r="H152" i="3"/>
  <c r="H152" i="144"/>
  <c r="H152" i="72"/>
  <c r="H152" i="56"/>
  <c r="H152" i="44"/>
  <c r="H152" i="34"/>
  <c r="H152" i="6"/>
  <c r="H152" i="124"/>
  <c r="H152" i="94"/>
  <c r="H152" i="169"/>
  <c r="H152" i="153"/>
  <c r="H152" i="113"/>
  <c r="H152" i="65"/>
  <c r="H152" i="45"/>
  <c r="I201" i="146"/>
  <c r="I195" i="146"/>
  <c r="J181" i="146"/>
  <c r="J180" i="146"/>
  <c r="J179" i="146"/>
  <c r="I178" i="146"/>
  <c r="H178" i="146"/>
  <c r="J177" i="146"/>
  <c r="J176" i="146"/>
  <c r="I175" i="146"/>
  <c r="H175" i="146"/>
  <c r="J174" i="146"/>
  <c r="J173" i="146"/>
  <c r="J171" i="146"/>
  <c r="J170" i="146"/>
  <c r="I169" i="146"/>
  <c r="H169" i="146"/>
  <c r="J167" i="146"/>
  <c r="J166" i="146"/>
  <c r="I165" i="146"/>
  <c r="H165" i="146"/>
  <c r="J163" i="146"/>
  <c r="J162" i="146"/>
  <c r="J161" i="146"/>
  <c r="I160" i="146"/>
  <c r="H160" i="146"/>
  <c r="J158" i="146"/>
  <c r="J157" i="146"/>
  <c r="J156" i="146"/>
  <c r="I155" i="146"/>
  <c r="I151" i="146"/>
  <c r="J149" i="146"/>
  <c r="H148" i="146"/>
  <c r="J148" i="146" s="1"/>
  <c r="H147" i="146"/>
  <c r="J147" i="146" s="1"/>
  <c r="J146" i="146"/>
  <c r="H145" i="146"/>
  <c r="J145" i="146" s="1"/>
  <c r="H144" i="146"/>
  <c r="I144" i="146" s="1"/>
  <c r="H143" i="146"/>
  <c r="J143" i="146" s="1"/>
  <c r="J142" i="146"/>
  <c r="J141" i="146"/>
  <c r="J140" i="146"/>
  <c r="J138" i="146"/>
  <c r="J137" i="146"/>
  <c r="J136" i="146"/>
  <c r="J135" i="146"/>
  <c r="J134" i="146"/>
  <c r="J133" i="146"/>
  <c r="J132" i="146"/>
  <c r="J131" i="146"/>
  <c r="J130" i="146"/>
  <c r="J129" i="146"/>
  <c r="J128" i="146"/>
  <c r="J127" i="146"/>
  <c r="J126" i="146"/>
  <c r="J125" i="146"/>
  <c r="J124" i="146"/>
  <c r="J123" i="146"/>
  <c r="J122" i="146"/>
  <c r="J121" i="146"/>
  <c r="J120" i="146"/>
  <c r="J119" i="146"/>
  <c r="J118" i="146"/>
  <c r="J117" i="146"/>
  <c r="J116" i="146"/>
  <c r="J115" i="146"/>
  <c r="J114" i="146"/>
  <c r="J113" i="146"/>
  <c r="J112" i="146"/>
  <c r="J111" i="146"/>
  <c r="J110" i="146"/>
  <c r="J107" i="146"/>
  <c r="J106" i="146"/>
  <c r="J105" i="146"/>
  <c r="J104" i="146"/>
  <c r="J102" i="146"/>
  <c r="J101" i="146"/>
  <c r="J100" i="146"/>
  <c r="J99" i="146"/>
  <c r="I98" i="146"/>
  <c r="H98" i="146"/>
  <c r="J97" i="146"/>
  <c r="J96" i="146"/>
  <c r="J95" i="146"/>
  <c r="J94" i="146"/>
  <c r="J93" i="146"/>
  <c r="J92" i="146"/>
  <c r="J91" i="146"/>
  <c r="J90" i="146"/>
  <c r="J89" i="146"/>
  <c r="J88" i="146"/>
  <c r="J87" i="146"/>
  <c r="J86" i="146"/>
  <c r="I85" i="146"/>
  <c r="H85" i="146"/>
  <c r="J83" i="146"/>
  <c r="J82" i="146"/>
  <c r="J81" i="146"/>
  <c r="J80" i="146"/>
  <c r="J79" i="146"/>
  <c r="J78" i="146"/>
  <c r="I77" i="146"/>
  <c r="H77" i="146"/>
  <c r="J76" i="146"/>
  <c r="J75" i="146"/>
  <c r="J74" i="146"/>
  <c r="J73" i="146"/>
  <c r="I72" i="146"/>
  <c r="I68" i="146" s="1"/>
  <c r="H68" i="146"/>
  <c r="J71" i="146"/>
  <c r="J70" i="146"/>
  <c r="J69" i="146"/>
  <c r="J66" i="146"/>
  <c r="J65" i="146"/>
  <c r="J64" i="146"/>
  <c r="I63" i="146"/>
  <c r="H63" i="146"/>
  <c r="J61" i="146"/>
  <c r="J60" i="146"/>
  <c r="J59" i="146"/>
  <c r="J58" i="146"/>
  <c r="J57" i="146"/>
  <c r="J56" i="146"/>
  <c r="J55" i="146"/>
  <c r="J54" i="146"/>
  <c r="I53" i="146"/>
  <c r="H53" i="146"/>
  <c r="H108" i="146" s="1"/>
  <c r="H103" i="146" s="1"/>
  <c r="H46" i="146" s="1"/>
  <c r="J52" i="146"/>
  <c r="J51" i="146"/>
  <c r="J50" i="146"/>
  <c r="J49" i="146"/>
  <c r="R46" i="146"/>
  <c r="R45" i="146"/>
  <c r="J45" i="146"/>
  <c r="R44" i="146"/>
  <c r="J44" i="146"/>
  <c r="N43" i="146"/>
  <c r="F43" i="146" s="1"/>
  <c r="H43" i="146" s="1"/>
  <c r="H42" i="146" s="1"/>
  <c r="I40" i="146"/>
  <c r="J39" i="146"/>
  <c r="I39" i="146"/>
  <c r="L38" i="146"/>
  <c r="F38" i="146" s="1"/>
  <c r="J35" i="146"/>
  <c r="I35" i="146"/>
  <c r="J34" i="146"/>
  <c r="I33" i="146"/>
  <c r="I32" i="146"/>
  <c r="F30" i="146"/>
  <c r="J29" i="146"/>
  <c r="I29" i="146"/>
  <c r="J28" i="146"/>
  <c r="I28" i="146"/>
  <c r="J27" i="146"/>
  <c r="I27" i="146"/>
  <c r="J26" i="146"/>
  <c r="I26" i="146"/>
  <c r="J25" i="146"/>
  <c r="I25" i="146"/>
  <c r="J24" i="146"/>
  <c r="I24" i="146"/>
  <c r="J23" i="146"/>
  <c r="I23" i="146"/>
  <c r="J22" i="146"/>
  <c r="I22" i="146"/>
  <c r="J21" i="146"/>
  <c r="I21" i="146"/>
  <c r="J19" i="146"/>
  <c r="I19" i="146"/>
  <c r="J18" i="146"/>
  <c r="I18" i="146"/>
  <c r="J17" i="146"/>
  <c r="I17" i="146"/>
  <c r="F15" i="146"/>
  <c r="J14" i="146"/>
  <c r="I14" i="146"/>
  <c r="J13" i="146"/>
  <c r="I13" i="146"/>
  <c r="J12" i="146"/>
  <c r="J11" i="146"/>
  <c r="I11" i="146"/>
  <c r="J9" i="146"/>
  <c r="I46" i="146" l="1"/>
  <c r="I143" i="146"/>
  <c r="H38" i="146"/>
  <c r="I38" i="146" s="1"/>
  <c r="H15" i="146"/>
  <c r="J30" i="146"/>
  <c r="H30" i="146"/>
  <c r="H20" i="146" s="1"/>
  <c r="J169" i="146"/>
  <c r="J16" i="146"/>
  <c r="J33" i="146"/>
  <c r="I148" i="146"/>
  <c r="J178" i="146"/>
  <c r="J63" i="146"/>
  <c r="J109" i="146"/>
  <c r="J15" i="146"/>
  <c r="J53" i="146"/>
  <c r="J40" i="146"/>
  <c r="J47" i="146"/>
  <c r="J77" i="146"/>
  <c r="J85" i="146"/>
  <c r="J144" i="146"/>
  <c r="J165" i="146"/>
  <c r="R47" i="146"/>
  <c r="J32" i="146"/>
  <c r="J72" i="146"/>
  <c r="J68" i="146" s="1"/>
  <c r="J98" i="146"/>
  <c r="J155" i="146"/>
  <c r="J160" i="146"/>
  <c r="J175" i="146"/>
  <c r="J20" i="146"/>
  <c r="J43" i="146"/>
  <c r="J42" i="146" s="1"/>
  <c r="I43" i="146"/>
  <c r="I42" i="146" s="1"/>
  <c r="J139" i="146"/>
  <c r="I12" i="146"/>
  <c r="I16" i="146"/>
  <c r="I34" i="146"/>
  <c r="I31" i="146" s="1"/>
  <c r="J38" i="146"/>
  <c r="I145" i="146"/>
  <c r="I147" i="146"/>
  <c r="H10" i="146" l="1"/>
  <c r="H194" i="146" s="1"/>
  <c r="H201" i="146" s="1"/>
  <c r="I15" i="146"/>
  <c r="I30" i="146"/>
  <c r="J31" i="146"/>
  <c r="J10" i="146" s="1"/>
  <c r="I20" i="146"/>
  <c r="I139" i="146"/>
  <c r="I10" i="146" l="1"/>
  <c r="I35" i="9" l="1"/>
  <c r="I53" i="9"/>
  <c r="I63" i="9"/>
  <c r="I72" i="9"/>
  <c r="I68" i="9" s="1"/>
  <c r="I77" i="9"/>
  <c r="I85" i="9"/>
  <c r="I98" i="9"/>
  <c r="I151" i="9"/>
  <c r="I155" i="9"/>
  <c r="I160" i="9"/>
  <c r="I165" i="9"/>
  <c r="I169" i="9"/>
  <c r="I175" i="9"/>
  <c r="I178" i="9"/>
  <c r="I195" i="9"/>
  <c r="I201" i="9"/>
  <c r="J9" i="9"/>
  <c r="J11" i="9"/>
  <c r="J12" i="9"/>
  <c r="J13" i="9"/>
  <c r="J14" i="9"/>
  <c r="J19" i="9"/>
  <c r="J21" i="9"/>
  <c r="J22" i="9"/>
  <c r="J23" i="9"/>
  <c r="J24" i="9"/>
  <c r="J25" i="9"/>
  <c r="J26" i="9"/>
  <c r="J27" i="9"/>
  <c r="J28" i="9"/>
  <c r="J29" i="9"/>
  <c r="J44" i="9"/>
  <c r="J45" i="9"/>
  <c r="J49" i="9"/>
  <c r="J50" i="9"/>
  <c r="J51" i="9"/>
  <c r="BW51" i="2" s="1"/>
  <c r="J52" i="9"/>
  <c r="J54" i="9"/>
  <c r="J55" i="9"/>
  <c r="J56" i="9"/>
  <c r="BW56" i="2" s="1"/>
  <c r="J57" i="9"/>
  <c r="J58" i="9"/>
  <c r="J59" i="9"/>
  <c r="BW59" i="2" s="1"/>
  <c r="J60" i="9"/>
  <c r="BW60" i="2" s="1"/>
  <c r="J61" i="9"/>
  <c r="J64" i="9"/>
  <c r="J65" i="9"/>
  <c r="BW65" i="2" s="1"/>
  <c r="J66" i="9"/>
  <c r="J69" i="9"/>
  <c r="J70" i="9"/>
  <c r="J71" i="9"/>
  <c r="J73" i="9"/>
  <c r="J74" i="9"/>
  <c r="BW74" i="2" s="1"/>
  <c r="J75" i="9"/>
  <c r="J76" i="9"/>
  <c r="J78" i="9"/>
  <c r="J79" i="9"/>
  <c r="J80" i="9"/>
  <c r="J81" i="9"/>
  <c r="BW81" i="2" s="1"/>
  <c r="J82" i="9"/>
  <c r="BW82" i="2" s="1"/>
  <c r="J83" i="9"/>
  <c r="J86" i="9"/>
  <c r="J87" i="9"/>
  <c r="BW87" i="2" s="1"/>
  <c r="J88" i="9"/>
  <c r="J89" i="9"/>
  <c r="J90" i="9"/>
  <c r="BW90" i="2" s="1"/>
  <c r="J91" i="9"/>
  <c r="BW91" i="2" s="1"/>
  <c r="J92" i="9"/>
  <c r="J93" i="9"/>
  <c r="J94" i="9"/>
  <c r="J95" i="9"/>
  <c r="BW95" i="2" s="1"/>
  <c r="J96" i="9"/>
  <c r="J97" i="9"/>
  <c r="J99" i="9"/>
  <c r="J100" i="9"/>
  <c r="J101" i="9"/>
  <c r="J102" i="9"/>
  <c r="J104" i="9"/>
  <c r="J105" i="9"/>
  <c r="J106" i="9"/>
  <c r="BW106" i="2" s="1"/>
  <c r="J107" i="9"/>
  <c r="BW107" i="2" s="1"/>
  <c r="J110" i="9"/>
  <c r="J111" i="9"/>
  <c r="J112" i="9"/>
  <c r="J113" i="9"/>
  <c r="J114" i="9"/>
  <c r="BW114" i="2" s="1"/>
  <c r="J115" i="9"/>
  <c r="BW115" i="2" s="1"/>
  <c r="J116" i="9"/>
  <c r="J117" i="9"/>
  <c r="J118" i="9"/>
  <c r="J119" i="9"/>
  <c r="BW119" i="2" s="1"/>
  <c r="J120" i="9"/>
  <c r="J121" i="9"/>
  <c r="J122" i="9"/>
  <c r="J123" i="9"/>
  <c r="J124" i="9"/>
  <c r="J125" i="9"/>
  <c r="J126" i="9"/>
  <c r="BW126" i="2" s="1"/>
  <c r="J127" i="9"/>
  <c r="BW127" i="2" s="1"/>
  <c r="J128" i="9"/>
  <c r="J129" i="9"/>
  <c r="J130" i="9"/>
  <c r="J131" i="9"/>
  <c r="BW131" i="2" s="1"/>
  <c r="J132" i="9"/>
  <c r="J133" i="9"/>
  <c r="J134" i="9"/>
  <c r="BW134" i="2" s="1"/>
  <c r="J135" i="9"/>
  <c r="BW135" i="2" s="1"/>
  <c r="J136" i="9"/>
  <c r="J137" i="9"/>
  <c r="J138" i="9"/>
  <c r="J140" i="9"/>
  <c r="J141" i="9"/>
  <c r="J142" i="9"/>
  <c r="BW142" i="2" s="1"/>
  <c r="J149" i="9"/>
  <c r="J156" i="9"/>
  <c r="J158" i="9"/>
  <c r="BW158" i="2" s="1"/>
  <c r="J161" i="9"/>
  <c r="J162" i="9"/>
  <c r="J163" i="9"/>
  <c r="J166" i="9"/>
  <c r="G166" i="9" s="1"/>
  <c r="J167" i="9"/>
  <c r="J170" i="9"/>
  <c r="J171" i="9"/>
  <c r="J173" i="9"/>
  <c r="BW173" i="2" s="1"/>
  <c r="J174" i="9"/>
  <c r="BW174" i="2" s="1"/>
  <c r="J176" i="9"/>
  <c r="J177" i="9"/>
  <c r="J179" i="9"/>
  <c r="J180" i="9"/>
  <c r="J181" i="9"/>
  <c r="BW181" i="2" s="1"/>
  <c r="I12" i="4"/>
  <c r="I12" i="5"/>
  <c r="I12" i="6"/>
  <c r="I12" i="10"/>
  <c r="I12" i="9"/>
  <c r="I12" i="11"/>
  <c r="I12" i="12"/>
  <c r="I12" i="14"/>
  <c r="I12" i="19"/>
  <c r="I12" i="25"/>
  <c r="I12" i="26"/>
  <c r="I12" i="30"/>
  <c r="I12" i="31"/>
  <c r="I12" i="33"/>
  <c r="I12" i="34"/>
  <c r="I12" i="37"/>
  <c r="I12" i="38"/>
  <c r="I12" i="39"/>
  <c r="I12" i="40"/>
  <c r="I12" i="42"/>
  <c r="I12" i="46"/>
  <c r="I12" i="50"/>
  <c r="I12" i="53"/>
  <c r="I12" i="57"/>
  <c r="I12" i="61"/>
  <c r="I12" i="62"/>
  <c r="I12" i="63"/>
  <c r="I12" i="64"/>
  <c r="I12" i="70"/>
  <c r="I12" i="71"/>
  <c r="I12" i="73"/>
  <c r="I12" i="74"/>
  <c r="I12" i="76"/>
  <c r="I12" i="78"/>
  <c r="I12" i="80"/>
  <c r="I12" i="81"/>
  <c r="I12" i="82"/>
  <c r="I12" i="85"/>
  <c r="I12" i="86"/>
  <c r="I12" i="87"/>
  <c r="I12" i="90"/>
  <c r="I12" i="93"/>
  <c r="I12" i="94"/>
  <c r="I12" i="95"/>
  <c r="I12" i="96"/>
  <c r="I12" i="97"/>
  <c r="I12" i="98"/>
  <c r="I12" i="99"/>
  <c r="I12" i="101"/>
  <c r="I12" i="102"/>
  <c r="I12" i="105"/>
  <c r="I12" i="109"/>
  <c r="I12" i="110"/>
  <c r="I12" i="112"/>
  <c r="I12" i="113"/>
  <c r="I12" i="114"/>
  <c r="I12" i="115"/>
  <c r="I12" i="117"/>
  <c r="I12" i="118"/>
  <c r="I12" i="121"/>
  <c r="I12" i="122"/>
  <c r="I12" i="123"/>
  <c r="I12" i="124"/>
  <c r="I12" i="126"/>
  <c r="I12" i="127"/>
  <c r="I12" i="129"/>
  <c r="I12" i="130"/>
  <c r="I12" i="131"/>
  <c r="I12" i="134"/>
  <c r="I12" i="135"/>
  <c r="I12" i="138"/>
  <c r="I12" i="139"/>
  <c r="I12" i="140"/>
  <c r="I12" i="141"/>
  <c r="I12" i="142"/>
  <c r="I12" i="143"/>
  <c r="I12" i="144"/>
  <c r="I12" i="147"/>
  <c r="I12" i="148"/>
  <c r="I12" i="149"/>
  <c r="I12" i="150"/>
  <c r="I12" i="152"/>
  <c r="I12" i="153"/>
  <c r="I12" i="154"/>
  <c r="I12" i="156"/>
  <c r="I12" i="157"/>
  <c r="I12" i="158"/>
  <c r="I12" i="159"/>
  <c r="I12" i="160"/>
  <c r="I12" i="161"/>
  <c r="I12" i="162"/>
  <c r="I12" i="163"/>
  <c r="I12" i="164"/>
  <c r="I12" i="165"/>
  <c r="I12" i="167"/>
  <c r="I12" i="168"/>
  <c r="I12" i="169"/>
  <c r="I12" i="170"/>
  <c r="I12" i="172"/>
  <c r="I12" i="173"/>
  <c r="I12" i="174"/>
  <c r="I12" i="8"/>
  <c r="I38" i="40"/>
  <c r="C37" i="2"/>
  <c r="H37" i="2" s="1"/>
  <c r="H35" i="2" s="1"/>
  <c r="C37" i="3"/>
  <c r="H37" i="3" s="1"/>
  <c r="H35" i="3" s="1"/>
  <c r="C37" i="4"/>
  <c r="H37" i="4" s="1"/>
  <c r="H35" i="4" s="1"/>
  <c r="C37" i="5"/>
  <c r="H37" i="5" s="1"/>
  <c r="H35" i="5" s="1"/>
  <c r="C37" i="6"/>
  <c r="H37" i="6" s="1"/>
  <c r="H35" i="6" s="1"/>
  <c r="C37" i="7"/>
  <c r="H37" i="7" s="1"/>
  <c r="H35" i="7" s="1"/>
  <c r="C37" i="8"/>
  <c r="H37" i="8" s="1"/>
  <c r="H35" i="8" s="1"/>
  <c r="C37" i="10"/>
  <c r="H37" i="10" s="1"/>
  <c r="H35" i="10" s="1"/>
  <c r="C37" i="9"/>
  <c r="H37" i="9" s="1"/>
  <c r="H35" i="9" s="1"/>
  <c r="C37" i="11"/>
  <c r="H37" i="11" s="1"/>
  <c r="H35" i="11" s="1"/>
  <c r="C37" i="12"/>
  <c r="H37" i="12" s="1"/>
  <c r="H35" i="12" s="1"/>
  <c r="C37" i="13"/>
  <c r="H37" i="13" s="1"/>
  <c r="H35" i="13" s="1"/>
  <c r="C37" i="14"/>
  <c r="H37" i="14" s="1"/>
  <c r="H35" i="14" s="1"/>
  <c r="C37" i="16"/>
  <c r="H37" i="16" s="1"/>
  <c r="H35" i="16" s="1"/>
  <c r="C37" i="19"/>
  <c r="H37" i="19" s="1"/>
  <c r="H35" i="19" s="1"/>
  <c r="C37" i="20"/>
  <c r="H37" i="20" s="1"/>
  <c r="H35" i="20" s="1"/>
  <c r="C37" i="23"/>
  <c r="H37" i="23" s="1"/>
  <c r="H35" i="23" s="1"/>
  <c r="C37" i="24"/>
  <c r="H37" i="24" s="1"/>
  <c r="H35" i="24" s="1"/>
  <c r="C37" i="25"/>
  <c r="H37" i="25" s="1"/>
  <c r="H35" i="25" s="1"/>
  <c r="C37" i="26"/>
  <c r="H37" i="26" s="1"/>
  <c r="H35" i="26" s="1"/>
  <c r="C37" i="27"/>
  <c r="H37" i="27" s="1"/>
  <c r="H35" i="27" s="1"/>
  <c r="C37" i="28"/>
  <c r="H37" i="28" s="1"/>
  <c r="H35" i="28" s="1"/>
  <c r="C37" i="30"/>
  <c r="H37" i="30" s="1"/>
  <c r="H35" i="30" s="1"/>
  <c r="C37" i="31"/>
  <c r="H37" i="31" s="1"/>
  <c r="H35" i="31" s="1"/>
  <c r="C37" i="32"/>
  <c r="H37" i="32" s="1"/>
  <c r="H35" i="32" s="1"/>
  <c r="C37" i="33"/>
  <c r="H37" i="33" s="1"/>
  <c r="H35" i="33" s="1"/>
  <c r="C37" i="34"/>
  <c r="H37" i="34" s="1"/>
  <c r="H35" i="34" s="1"/>
  <c r="C37" i="35"/>
  <c r="H37" i="35" s="1"/>
  <c r="H35" i="35" s="1"/>
  <c r="C37" i="36"/>
  <c r="H37" i="36" s="1"/>
  <c r="H35" i="36" s="1"/>
  <c r="C37" i="37"/>
  <c r="H37" i="37" s="1"/>
  <c r="H35" i="37" s="1"/>
  <c r="C37" i="38"/>
  <c r="H37" i="38" s="1"/>
  <c r="H35" i="38" s="1"/>
  <c r="C37" i="39"/>
  <c r="H37" i="39" s="1"/>
  <c r="H35" i="39" s="1"/>
  <c r="C37" i="40"/>
  <c r="H37" i="40" s="1"/>
  <c r="H35" i="40" s="1"/>
  <c r="H10" i="40" s="1"/>
  <c r="C37" i="41"/>
  <c r="H37" i="41" s="1"/>
  <c r="H35" i="41" s="1"/>
  <c r="C37" i="42"/>
  <c r="H37" i="42" s="1"/>
  <c r="H35" i="42" s="1"/>
  <c r="C37" i="43"/>
  <c r="H37" i="43" s="1"/>
  <c r="H35" i="43" s="1"/>
  <c r="C37" i="44"/>
  <c r="H37" i="44" s="1"/>
  <c r="H35" i="44" s="1"/>
  <c r="C37" i="45"/>
  <c r="H37" i="45" s="1"/>
  <c r="H35" i="45" s="1"/>
  <c r="C37" i="46"/>
  <c r="H37" i="46" s="1"/>
  <c r="H35" i="46" s="1"/>
  <c r="C37" i="47"/>
  <c r="H37" i="47" s="1"/>
  <c r="H35" i="47" s="1"/>
  <c r="C37" i="48"/>
  <c r="H37" i="48" s="1"/>
  <c r="H35" i="48" s="1"/>
  <c r="C37" i="49"/>
  <c r="H37" i="49" s="1"/>
  <c r="H35" i="49" s="1"/>
  <c r="C37" i="50"/>
  <c r="H37" i="50" s="1"/>
  <c r="H35" i="50" s="1"/>
  <c r="C37" i="51"/>
  <c r="H37" i="51" s="1"/>
  <c r="H35" i="51" s="1"/>
  <c r="C37" i="52"/>
  <c r="H37" i="52" s="1"/>
  <c r="H35" i="52" s="1"/>
  <c r="C37" i="53"/>
  <c r="H37" i="53" s="1"/>
  <c r="H35" i="53" s="1"/>
  <c r="C37" i="54"/>
  <c r="H37" i="54" s="1"/>
  <c r="H35" i="54" s="1"/>
  <c r="C37" i="55"/>
  <c r="H37" i="55" s="1"/>
  <c r="H35" i="55" s="1"/>
  <c r="C37" i="56"/>
  <c r="H37" i="56" s="1"/>
  <c r="H35" i="56" s="1"/>
  <c r="C37" i="57"/>
  <c r="H37" i="57" s="1"/>
  <c r="H35" i="57" s="1"/>
  <c r="C37" i="58"/>
  <c r="H37" i="58" s="1"/>
  <c r="H35" i="58" s="1"/>
  <c r="C37" i="59"/>
  <c r="H37" i="59" s="1"/>
  <c r="H35" i="59" s="1"/>
  <c r="C37" i="60"/>
  <c r="H37" i="60" s="1"/>
  <c r="H35" i="60" s="1"/>
  <c r="C37" i="61"/>
  <c r="H37" i="61" s="1"/>
  <c r="H35" i="61" s="1"/>
  <c r="C37" i="62"/>
  <c r="H37" i="62" s="1"/>
  <c r="H35" i="62" s="1"/>
  <c r="C37" i="63"/>
  <c r="H37" i="63" s="1"/>
  <c r="H35" i="63" s="1"/>
  <c r="C37" i="64"/>
  <c r="H37" i="64" s="1"/>
  <c r="H35" i="64" s="1"/>
  <c r="C37" i="65"/>
  <c r="H37" i="65" s="1"/>
  <c r="H35" i="65" s="1"/>
  <c r="C37" i="68"/>
  <c r="H37" i="68" s="1"/>
  <c r="H35" i="68" s="1"/>
  <c r="C37" i="69"/>
  <c r="H37" i="69" s="1"/>
  <c r="H35" i="69" s="1"/>
  <c r="C37" i="70"/>
  <c r="H37" i="70" s="1"/>
  <c r="H35" i="70" s="1"/>
  <c r="C37" i="71"/>
  <c r="H37" i="71" s="1"/>
  <c r="H35" i="71" s="1"/>
  <c r="C37" i="72"/>
  <c r="H37" i="72" s="1"/>
  <c r="H35" i="72" s="1"/>
  <c r="C37" i="73"/>
  <c r="H37" i="73" s="1"/>
  <c r="H35" i="73" s="1"/>
  <c r="C37" i="74"/>
  <c r="H37" i="74" s="1"/>
  <c r="H35" i="74" s="1"/>
  <c r="C37" i="75"/>
  <c r="H37" i="75" s="1"/>
  <c r="H35" i="75" s="1"/>
  <c r="C37" i="76"/>
  <c r="H37" i="76" s="1"/>
  <c r="H35" i="76" s="1"/>
  <c r="C37" i="77"/>
  <c r="H37" i="77" s="1"/>
  <c r="H35" i="77" s="1"/>
  <c r="C37" i="78"/>
  <c r="H37" i="78" s="1"/>
  <c r="H35" i="78" s="1"/>
  <c r="C37" i="79"/>
  <c r="H37" i="79" s="1"/>
  <c r="H35" i="79" s="1"/>
  <c r="C37" i="80"/>
  <c r="H37" i="80" s="1"/>
  <c r="H35" i="80" s="1"/>
  <c r="C37" i="81"/>
  <c r="H37" i="81" s="1"/>
  <c r="H35" i="81" s="1"/>
  <c r="C37" i="82"/>
  <c r="H37" i="82" s="1"/>
  <c r="H35" i="82" s="1"/>
  <c r="C37" i="83"/>
  <c r="H37" i="83" s="1"/>
  <c r="H35" i="83" s="1"/>
  <c r="C37" i="84"/>
  <c r="H37" i="84" s="1"/>
  <c r="H35" i="84" s="1"/>
  <c r="C37" i="85"/>
  <c r="H37" i="85" s="1"/>
  <c r="H35" i="85" s="1"/>
  <c r="C37" i="86"/>
  <c r="H37" i="86" s="1"/>
  <c r="H35" i="86" s="1"/>
  <c r="C37" i="87"/>
  <c r="H37" i="87" s="1"/>
  <c r="H35" i="87" s="1"/>
  <c r="C37" i="88"/>
  <c r="H37" i="88" s="1"/>
  <c r="H35" i="88" s="1"/>
  <c r="C37" i="89"/>
  <c r="H37" i="89" s="1"/>
  <c r="H35" i="89" s="1"/>
  <c r="C37" i="90"/>
  <c r="H37" i="90" s="1"/>
  <c r="H35" i="90" s="1"/>
  <c r="C37" i="92"/>
  <c r="H37" i="92" s="1"/>
  <c r="H35" i="92" s="1"/>
  <c r="C37" i="93"/>
  <c r="H37" i="93" s="1"/>
  <c r="H35" i="93" s="1"/>
  <c r="C37" i="94"/>
  <c r="H37" i="94" s="1"/>
  <c r="H35" i="94" s="1"/>
  <c r="C37" i="95"/>
  <c r="H37" i="95" s="1"/>
  <c r="H35" i="95" s="1"/>
  <c r="C37" i="96"/>
  <c r="H37" i="96" s="1"/>
  <c r="H35" i="96" s="1"/>
  <c r="C37" i="97"/>
  <c r="H37" i="97" s="1"/>
  <c r="H35" i="97" s="1"/>
  <c r="C37" i="98"/>
  <c r="H37" i="98" s="1"/>
  <c r="H35" i="98" s="1"/>
  <c r="C37" i="100"/>
  <c r="H37" i="100" s="1"/>
  <c r="H35" i="100" s="1"/>
  <c r="C37" i="101"/>
  <c r="H37" i="101" s="1"/>
  <c r="H35" i="101" s="1"/>
  <c r="C37" i="102"/>
  <c r="H37" i="102" s="1"/>
  <c r="H35" i="102" s="1"/>
  <c r="C37" i="103"/>
  <c r="H37" i="103" s="1"/>
  <c r="H35" i="103" s="1"/>
  <c r="C37" i="104"/>
  <c r="H37" i="104" s="1"/>
  <c r="H35" i="104" s="1"/>
  <c r="C37" i="105"/>
  <c r="H37" i="105" s="1"/>
  <c r="H35" i="105" s="1"/>
  <c r="C37" i="106"/>
  <c r="H37" i="106" s="1"/>
  <c r="H35" i="106" s="1"/>
  <c r="C37" i="107"/>
  <c r="H37" i="107" s="1"/>
  <c r="H35" i="107" s="1"/>
  <c r="C37" i="108"/>
  <c r="H37" i="108" s="1"/>
  <c r="H35" i="108" s="1"/>
  <c r="C37" i="109"/>
  <c r="H37" i="109" s="1"/>
  <c r="H35" i="109" s="1"/>
  <c r="C37" i="110"/>
  <c r="H37" i="110" s="1"/>
  <c r="H35" i="110" s="1"/>
  <c r="C37" i="111"/>
  <c r="H37" i="111" s="1"/>
  <c r="H35" i="111" s="1"/>
  <c r="C37" i="112"/>
  <c r="H37" i="112" s="1"/>
  <c r="H35" i="112" s="1"/>
  <c r="C37" i="113"/>
  <c r="H37" i="113" s="1"/>
  <c r="H35" i="113" s="1"/>
  <c r="C37" i="114"/>
  <c r="H37" i="114" s="1"/>
  <c r="H35" i="114" s="1"/>
  <c r="C37" i="115"/>
  <c r="H37" i="115" s="1"/>
  <c r="H35" i="115" s="1"/>
  <c r="C37" i="116"/>
  <c r="H37" i="116" s="1"/>
  <c r="H35" i="116" s="1"/>
  <c r="C37" i="117"/>
  <c r="H37" i="117" s="1"/>
  <c r="H35" i="117" s="1"/>
  <c r="C37" i="118"/>
  <c r="H37" i="118" s="1"/>
  <c r="H35" i="118" s="1"/>
  <c r="C37" i="119"/>
  <c r="H37" i="119" s="1"/>
  <c r="H35" i="119" s="1"/>
  <c r="C37" i="120"/>
  <c r="H37" i="120" s="1"/>
  <c r="H35" i="120" s="1"/>
  <c r="C37" i="121"/>
  <c r="H37" i="121" s="1"/>
  <c r="H35" i="121" s="1"/>
  <c r="C37" i="122"/>
  <c r="H37" i="122" s="1"/>
  <c r="H35" i="122" s="1"/>
  <c r="C37" i="123"/>
  <c r="H37" i="123" s="1"/>
  <c r="H35" i="123" s="1"/>
  <c r="C37" i="124"/>
  <c r="H37" i="124" s="1"/>
  <c r="H35" i="124" s="1"/>
  <c r="C37" i="125"/>
  <c r="H37" i="125" s="1"/>
  <c r="H35" i="125" s="1"/>
  <c r="C37" i="126"/>
  <c r="H37" i="126" s="1"/>
  <c r="H35" i="126" s="1"/>
  <c r="C37" i="127"/>
  <c r="H37" i="127" s="1"/>
  <c r="H35" i="127" s="1"/>
  <c r="C37" i="128"/>
  <c r="H37" i="128" s="1"/>
  <c r="H35" i="128" s="1"/>
  <c r="C37" i="129"/>
  <c r="H37" i="129" s="1"/>
  <c r="H35" i="129" s="1"/>
  <c r="C37" i="130"/>
  <c r="H37" i="130" s="1"/>
  <c r="H35" i="130" s="1"/>
  <c r="C37" i="131"/>
  <c r="H37" i="131" s="1"/>
  <c r="H35" i="131" s="1"/>
  <c r="C37" i="132"/>
  <c r="H37" i="132" s="1"/>
  <c r="H35" i="132" s="1"/>
  <c r="C37" i="133"/>
  <c r="H37" i="133" s="1"/>
  <c r="H35" i="133" s="1"/>
  <c r="C37" i="134"/>
  <c r="H37" i="134" s="1"/>
  <c r="H35" i="134" s="1"/>
  <c r="C37" i="135"/>
  <c r="H37" i="135" s="1"/>
  <c r="H35" i="135" s="1"/>
  <c r="C37" i="136"/>
  <c r="H37" i="136" s="1"/>
  <c r="H35" i="136" s="1"/>
  <c r="C37" i="137"/>
  <c r="H37" i="137" s="1"/>
  <c r="H35" i="137" s="1"/>
  <c r="C37" i="138"/>
  <c r="H37" i="138" s="1"/>
  <c r="H35" i="138" s="1"/>
  <c r="C37" i="139"/>
  <c r="H37" i="139" s="1"/>
  <c r="H35" i="139" s="1"/>
  <c r="C37" i="140"/>
  <c r="H37" i="140" s="1"/>
  <c r="H35" i="140" s="1"/>
  <c r="C37" i="141"/>
  <c r="H37" i="141" s="1"/>
  <c r="H35" i="141" s="1"/>
  <c r="C37" i="142"/>
  <c r="H37" i="142" s="1"/>
  <c r="H35" i="142" s="1"/>
  <c r="C37" i="143"/>
  <c r="H37" i="143" s="1"/>
  <c r="H35" i="143" s="1"/>
  <c r="C37" i="144"/>
  <c r="H37" i="144" s="1"/>
  <c r="H35" i="144" s="1"/>
  <c r="C37" i="145"/>
  <c r="H37" i="145" s="1"/>
  <c r="H35" i="145" s="1"/>
  <c r="C37" i="147"/>
  <c r="H37" i="147" s="1"/>
  <c r="H35" i="147" s="1"/>
  <c r="C37" i="148"/>
  <c r="H37" i="148" s="1"/>
  <c r="H35" i="148" s="1"/>
  <c r="C37" i="149"/>
  <c r="H37" i="149" s="1"/>
  <c r="H35" i="149" s="1"/>
  <c r="C37" i="150"/>
  <c r="H37" i="150" s="1"/>
  <c r="H35" i="150" s="1"/>
  <c r="C37" i="151"/>
  <c r="H37" i="151" s="1"/>
  <c r="H35" i="151" s="1"/>
  <c r="C37" i="152"/>
  <c r="H37" i="152" s="1"/>
  <c r="H35" i="152" s="1"/>
  <c r="C37" i="153"/>
  <c r="H37" i="153" s="1"/>
  <c r="H35" i="153" s="1"/>
  <c r="C37" i="154"/>
  <c r="H37" i="154" s="1"/>
  <c r="H35" i="154" s="1"/>
  <c r="C37" i="155"/>
  <c r="H37" i="155" s="1"/>
  <c r="H35" i="155" s="1"/>
  <c r="C37" i="156"/>
  <c r="H37" i="156" s="1"/>
  <c r="H35" i="156" s="1"/>
  <c r="C37" i="157"/>
  <c r="H37" i="157" s="1"/>
  <c r="H35" i="157" s="1"/>
  <c r="C37" i="158"/>
  <c r="H37" i="158" s="1"/>
  <c r="H35" i="158" s="1"/>
  <c r="H37" i="159"/>
  <c r="H35" i="159" s="1"/>
  <c r="H37" i="160"/>
  <c r="H35" i="160" s="1"/>
  <c r="H37" i="161"/>
  <c r="H35" i="161" s="1"/>
  <c r="H37" i="162"/>
  <c r="H35" i="162" s="1"/>
  <c r="H35" i="163"/>
  <c r="C37" i="164"/>
  <c r="H37" i="164" s="1"/>
  <c r="H35" i="164" s="1"/>
  <c r="C37" i="165"/>
  <c r="H37" i="165" s="1"/>
  <c r="H35" i="165" s="1"/>
  <c r="C37" i="166"/>
  <c r="H37" i="166" s="1"/>
  <c r="H35" i="166" s="1"/>
  <c r="C37" i="167"/>
  <c r="H37" i="167" s="1"/>
  <c r="H35" i="167" s="1"/>
  <c r="C37" i="168"/>
  <c r="H37" i="168" s="1"/>
  <c r="H35" i="168" s="1"/>
  <c r="C37" i="169"/>
  <c r="H37" i="169" s="1"/>
  <c r="H35" i="169" s="1"/>
  <c r="C37" i="170"/>
  <c r="H37" i="170" s="1"/>
  <c r="H35" i="170" s="1"/>
  <c r="C37" i="171"/>
  <c r="H37" i="171" s="1"/>
  <c r="H35" i="171" s="1"/>
  <c r="C37" i="172"/>
  <c r="H37" i="172" s="1"/>
  <c r="H35" i="172" s="1"/>
  <c r="C37" i="173"/>
  <c r="H37" i="173" s="1"/>
  <c r="H35" i="173" s="1"/>
  <c r="C37" i="174"/>
  <c r="H37" i="174" s="1"/>
  <c r="H35" i="174" s="1"/>
  <c r="C37" i="99"/>
  <c r="H37" i="99" s="1"/>
  <c r="H35" i="99" s="1"/>
  <c r="C43" i="2"/>
  <c r="H43" i="2" s="1"/>
  <c r="H42" i="2" s="1"/>
  <c r="C43" i="87"/>
  <c r="C43" i="92"/>
  <c r="C43" i="155"/>
  <c r="I17" i="13"/>
  <c r="I18" i="13"/>
  <c r="F15" i="25"/>
  <c r="H15" i="25" s="1"/>
  <c r="C120" i="2"/>
  <c r="F120" i="2" s="1"/>
  <c r="C120" i="3"/>
  <c r="F120" i="3" s="1"/>
  <c r="C120" i="4"/>
  <c r="F120" i="4" s="1"/>
  <c r="C120" i="5"/>
  <c r="F120" i="5" s="1"/>
  <c r="C120" i="6"/>
  <c r="F120" i="6" s="1"/>
  <c r="C120" i="7"/>
  <c r="F120" i="7" s="1"/>
  <c r="C120" i="8"/>
  <c r="F120" i="8" s="1"/>
  <c r="C120" i="10"/>
  <c r="F120" i="10" s="1"/>
  <c r="C120" i="9"/>
  <c r="F120" i="9" s="1"/>
  <c r="C120" i="11"/>
  <c r="F120" i="11" s="1"/>
  <c r="C120" i="12"/>
  <c r="F120" i="12" s="1"/>
  <c r="C120" i="13"/>
  <c r="F120" i="13" s="1"/>
  <c r="C120" i="14"/>
  <c r="F120" i="14" s="1"/>
  <c r="C120" i="19"/>
  <c r="F120" i="19" s="1"/>
  <c r="C120" i="20"/>
  <c r="F120" i="20" s="1"/>
  <c r="C120" i="23"/>
  <c r="F120" i="23" s="1"/>
  <c r="C120" i="24"/>
  <c r="F120" i="24" s="1"/>
  <c r="C120" i="25"/>
  <c r="F120" i="25" s="1"/>
  <c r="C120" i="26"/>
  <c r="F120" i="26" s="1"/>
  <c r="C120" i="27"/>
  <c r="F120" i="27" s="1"/>
  <c r="C120" i="28"/>
  <c r="F120" i="28" s="1"/>
  <c r="C120" i="30"/>
  <c r="F120" i="30" s="1"/>
  <c r="C120" i="31"/>
  <c r="F120" i="31" s="1"/>
  <c r="C120" i="32"/>
  <c r="F120" i="32" s="1"/>
  <c r="C120" i="33"/>
  <c r="F120" i="33" s="1"/>
  <c r="C120" i="34"/>
  <c r="F120" i="34" s="1"/>
  <c r="C120" i="35"/>
  <c r="F120" i="35" s="1"/>
  <c r="C120" i="36"/>
  <c r="F120" i="36" s="1"/>
  <c r="C120" i="37"/>
  <c r="F120" i="37" s="1"/>
  <c r="C120" i="38"/>
  <c r="F120" i="38" s="1"/>
  <c r="C120" i="39"/>
  <c r="F120" i="39" s="1"/>
  <c r="C120" i="40"/>
  <c r="F120" i="40" s="1"/>
  <c r="C120" i="41"/>
  <c r="F120" i="41" s="1"/>
  <c r="C120" i="42"/>
  <c r="F120" i="42" s="1"/>
  <c r="C120" i="43"/>
  <c r="F120" i="43" s="1"/>
  <c r="C120" i="44"/>
  <c r="F120" i="44" s="1"/>
  <c r="C120" i="45"/>
  <c r="F120" i="45" s="1"/>
  <c r="C120" i="46"/>
  <c r="F120" i="46" s="1"/>
  <c r="C120" i="47"/>
  <c r="F120" i="47" s="1"/>
  <c r="C120" i="48"/>
  <c r="F120" i="48" s="1"/>
  <c r="C120" i="49"/>
  <c r="F120" i="49" s="1"/>
  <c r="C120" i="50"/>
  <c r="F120" i="50" s="1"/>
  <c r="C120" i="51"/>
  <c r="F120" i="51" s="1"/>
  <c r="C120" i="52"/>
  <c r="F120" i="52" s="1"/>
  <c r="C120" i="53"/>
  <c r="F120" i="53" s="1"/>
  <c r="C120" i="54"/>
  <c r="F120" i="54" s="1"/>
  <c r="C120" i="55"/>
  <c r="F120" i="55" s="1"/>
  <c r="C120" i="56"/>
  <c r="F120" i="56" s="1"/>
  <c r="C120" i="57"/>
  <c r="F120" i="57" s="1"/>
  <c r="C120" i="58"/>
  <c r="F120" i="58" s="1"/>
  <c r="C120" i="59"/>
  <c r="F120" i="59" s="1"/>
  <c r="C120" i="60"/>
  <c r="F120" i="60" s="1"/>
  <c r="C120" i="61"/>
  <c r="F120" i="61" s="1"/>
  <c r="C120" i="62"/>
  <c r="F120" i="62" s="1"/>
  <c r="C120" i="63"/>
  <c r="F120" i="63" s="1"/>
  <c r="C120" i="64"/>
  <c r="F120" i="64" s="1"/>
  <c r="C120" i="65"/>
  <c r="F120" i="65" s="1"/>
  <c r="C120" i="68"/>
  <c r="F120" i="68" s="1"/>
  <c r="C120" i="69"/>
  <c r="F120" i="69" s="1"/>
  <c r="C120" i="70"/>
  <c r="F120" i="70" s="1"/>
  <c r="C120" i="71"/>
  <c r="F120" i="71" s="1"/>
  <c r="C120" i="72"/>
  <c r="F120" i="72" s="1"/>
  <c r="C120" i="73"/>
  <c r="F120" i="73" s="1"/>
  <c r="C120" i="74"/>
  <c r="F120" i="74" s="1"/>
  <c r="C120" i="75"/>
  <c r="F120" i="75" s="1"/>
  <c r="C120" i="76"/>
  <c r="F120" i="76" s="1"/>
  <c r="C120" i="77"/>
  <c r="F120" i="77" s="1"/>
  <c r="C120" i="78"/>
  <c r="F120" i="78" s="1"/>
  <c r="C120" i="79"/>
  <c r="F120" i="79" s="1"/>
  <c r="C120" i="80"/>
  <c r="F120" i="80" s="1"/>
  <c r="C120" i="81"/>
  <c r="F120" i="81" s="1"/>
  <c r="C120" i="82"/>
  <c r="F120" i="82" s="1"/>
  <c r="C120" i="83"/>
  <c r="F120" i="83" s="1"/>
  <c r="C120" i="84"/>
  <c r="F120" i="84" s="1"/>
  <c r="C120" i="85"/>
  <c r="F120" i="85" s="1"/>
  <c r="C120" i="86"/>
  <c r="F120" i="86" s="1"/>
  <c r="C120" i="87"/>
  <c r="F120" i="87" s="1"/>
  <c r="C120" i="88"/>
  <c r="F120" i="88" s="1"/>
  <c r="C120" i="89"/>
  <c r="F120" i="89" s="1"/>
  <c r="C120" i="90"/>
  <c r="F120" i="90" s="1"/>
  <c r="C120" i="92"/>
  <c r="F120" i="92" s="1"/>
  <c r="C120" i="93"/>
  <c r="F120" i="93" s="1"/>
  <c r="C120" i="94"/>
  <c r="F120" i="94" s="1"/>
  <c r="C120" i="95"/>
  <c r="F120" i="95" s="1"/>
  <c r="C120" i="96"/>
  <c r="F120" i="96" s="1"/>
  <c r="C120" i="97"/>
  <c r="F120" i="97" s="1"/>
  <c r="C120" i="98"/>
  <c r="F120" i="98" s="1"/>
  <c r="C120" i="99"/>
  <c r="F120" i="99" s="1"/>
  <c r="C120" i="100"/>
  <c r="F120" i="100" s="1"/>
  <c r="C120" i="101"/>
  <c r="F120" i="101" s="1"/>
  <c r="C120" i="102"/>
  <c r="F120" i="102" s="1"/>
  <c r="C120" i="103"/>
  <c r="F120" i="103" s="1"/>
  <c r="C120" i="104"/>
  <c r="F120" i="104" s="1"/>
  <c r="C120" i="105"/>
  <c r="F120" i="105" s="1"/>
  <c r="C120" i="106"/>
  <c r="F120" i="106" s="1"/>
  <c r="C120" i="107"/>
  <c r="F120" i="107" s="1"/>
  <c r="C120" i="108"/>
  <c r="F120" i="108" s="1"/>
  <c r="C120" i="109"/>
  <c r="F120" i="109" s="1"/>
  <c r="C120" i="110"/>
  <c r="F120" i="110" s="1"/>
  <c r="C120" i="111"/>
  <c r="F120" i="111" s="1"/>
  <c r="C120" i="112"/>
  <c r="F120" i="112" s="1"/>
  <c r="C120" i="113"/>
  <c r="F120" i="113" s="1"/>
  <c r="C120" i="114"/>
  <c r="F120" i="114" s="1"/>
  <c r="C120" i="115"/>
  <c r="F120" i="115" s="1"/>
  <c r="C120" i="116"/>
  <c r="F120" i="116" s="1"/>
  <c r="C120" i="117"/>
  <c r="F120" i="117" s="1"/>
  <c r="C120" i="118"/>
  <c r="F120" i="118" s="1"/>
  <c r="C120" i="119"/>
  <c r="F120" i="119" s="1"/>
  <c r="C120" i="120"/>
  <c r="F120" i="120" s="1"/>
  <c r="C120" i="121"/>
  <c r="F120" i="121" s="1"/>
  <c r="C120" i="122"/>
  <c r="F120" i="122" s="1"/>
  <c r="C120" i="123"/>
  <c r="F120" i="123" s="1"/>
  <c r="C120" i="124"/>
  <c r="F120" i="124" s="1"/>
  <c r="C120" i="125"/>
  <c r="F120" i="125" s="1"/>
  <c r="C120" i="126"/>
  <c r="F120" i="126" s="1"/>
  <c r="C120" i="127"/>
  <c r="F120" i="127" s="1"/>
  <c r="C120" i="128"/>
  <c r="F120" i="128" s="1"/>
  <c r="C120" i="129"/>
  <c r="F120" i="129" s="1"/>
  <c r="C120" i="130"/>
  <c r="F120" i="130" s="1"/>
  <c r="C120" i="131"/>
  <c r="F120" i="131" s="1"/>
  <c r="C120" i="132"/>
  <c r="F120" i="132" s="1"/>
  <c r="C120" i="133"/>
  <c r="F120" i="133" s="1"/>
  <c r="C120" i="134"/>
  <c r="F120" i="134" s="1"/>
  <c r="C120" i="135"/>
  <c r="F120" i="135" s="1"/>
  <c r="C120" i="136"/>
  <c r="F120" i="136" s="1"/>
  <c r="C120" i="137"/>
  <c r="F120" i="137" s="1"/>
  <c r="C120" i="138"/>
  <c r="F120" i="138" s="1"/>
  <c r="C120" i="139"/>
  <c r="F120" i="139" s="1"/>
  <c r="C120" i="140"/>
  <c r="F120" i="140" s="1"/>
  <c r="C120" i="141"/>
  <c r="F120" i="141" s="1"/>
  <c r="C120" i="142"/>
  <c r="F120" i="142" s="1"/>
  <c r="C120" i="143"/>
  <c r="F120" i="143" s="1"/>
  <c r="C120" i="144"/>
  <c r="F120" i="144" s="1"/>
  <c r="C120" i="145"/>
  <c r="F120" i="145" s="1"/>
  <c r="C120" i="147"/>
  <c r="F120" i="147" s="1"/>
  <c r="C120" i="148"/>
  <c r="F120" i="148" s="1"/>
  <c r="C120" i="149"/>
  <c r="F120" i="149" s="1"/>
  <c r="C120" i="150"/>
  <c r="F120" i="150" s="1"/>
  <c r="C120" i="151"/>
  <c r="F120" i="151" s="1"/>
  <c r="C120" i="152"/>
  <c r="F120" i="152" s="1"/>
  <c r="C120" i="153"/>
  <c r="F120" i="153" s="1"/>
  <c r="C120" i="154"/>
  <c r="F120" i="154" s="1"/>
  <c r="C120" i="155"/>
  <c r="F120" i="155" s="1"/>
  <c r="C120" i="156"/>
  <c r="F120" i="156" s="1"/>
  <c r="C120" i="157"/>
  <c r="F120" i="157" s="1"/>
  <c r="C120" i="158"/>
  <c r="F120" i="158" s="1"/>
  <c r="C120" i="159"/>
  <c r="F120" i="159" s="1"/>
  <c r="C120" i="160"/>
  <c r="F120" i="160" s="1"/>
  <c r="C120" i="161"/>
  <c r="F120" i="161" s="1"/>
  <c r="C120" i="162"/>
  <c r="F120" i="162" s="1"/>
  <c r="C120" i="163"/>
  <c r="F120" i="163" s="1"/>
  <c r="C120" i="164"/>
  <c r="F120" i="164" s="1"/>
  <c r="C120" i="165"/>
  <c r="F120" i="165" s="1"/>
  <c r="C120" i="166"/>
  <c r="F120" i="166" s="1"/>
  <c r="C120" i="167"/>
  <c r="F120" i="167" s="1"/>
  <c r="C120" i="168"/>
  <c r="F120" i="168" s="1"/>
  <c r="C120" i="169"/>
  <c r="F120" i="169" s="1"/>
  <c r="C120" i="170"/>
  <c r="F120" i="170" s="1"/>
  <c r="C120" i="171"/>
  <c r="F120" i="171" s="1"/>
  <c r="C120" i="172"/>
  <c r="F120" i="172" s="1"/>
  <c r="C120" i="173"/>
  <c r="F120" i="173" s="1"/>
  <c r="C120" i="174"/>
  <c r="F120" i="174" s="1"/>
  <c r="C120" i="16"/>
  <c r="F120" i="16" s="1"/>
  <c r="G120" i="2"/>
  <c r="G120" i="3"/>
  <c r="G120" i="4"/>
  <c r="G120" i="5"/>
  <c r="G120" i="6"/>
  <c r="G120" i="7"/>
  <c r="G120" i="8"/>
  <c r="G120" i="10"/>
  <c r="G120" i="9"/>
  <c r="G120" i="11"/>
  <c r="G120" i="12"/>
  <c r="G120" i="13"/>
  <c r="G120" i="14"/>
  <c r="G120" i="19"/>
  <c r="G120" i="20"/>
  <c r="G120" i="23"/>
  <c r="G120" i="24"/>
  <c r="G120" i="25"/>
  <c r="G120" i="26"/>
  <c r="G120" i="27"/>
  <c r="G120" i="28"/>
  <c r="G120" i="30"/>
  <c r="G120" i="31"/>
  <c r="G120" i="32"/>
  <c r="G120" i="33"/>
  <c r="G120" i="34"/>
  <c r="G120" i="35"/>
  <c r="G120" i="36"/>
  <c r="G120" i="37"/>
  <c r="G120" i="38"/>
  <c r="G120" i="39"/>
  <c r="G120" i="40"/>
  <c r="G120" i="41"/>
  <c r="G120" i="42"/>
  <c r="G120" i="43"/>
  <c r="G120" i="44"/>
  <c r="G120" i="45"/>
  <c r="G120" i="46"/>
  <c r="G120" i="47"/>
  <c r="G120" i="48"/>
  <c r="G120" i="49"/>
  <c r="G120" i="50"/>
  <c r="G120" i="51"/>
  <c r="G120" i="52"/>
  <c r="G120" i="53"/>
  <c r="G120" i="54"/>
  <c r="G120" i="55"/>
  <c r="G120" i="56"/>
  <c r="G120" i="57"/>
  <c r="G120" i="58"/>
  <c r="G120" i="59"/>
  <c r="G120" i="60"/>
  <c r="G120" i="61"/>
  <c r="G120" i="62"/>
  <c r="G120" i="63"/>
  <c r="G120" i="64"/>
  <c r="G120" i="65"/>
  <c r="G120" i="68"/>
  <c r="G120" i="69"/>
  <c r="G120" i="70"/>
  <c r="G120" i="71"/>
  <c r="G120" i="72"/>
  <c r="G120" i="73"/>
  <c r="G120" i="74"/>
  <c r="G120" i="75"/>
  <c r="G120" i="76"/>
  <c r="G120" i="77"/>
  <c r="G120" i="78"/>
  <c r="G120" i="79"/>
  <c r="G120" i="80"/>
  <c r="G120" i="81"/>
  <c r="G120" i="82"/>
  <c r="G120" i="83"/>
  <c r="G120" i="84"/>
  <c r="G120" i="85"/>
  <c r="G120" i="86"/>
  <c r="G120" i="87"/>
  <c r="G120" i="88"/>
  <c r="G120" i="89"/>
  <c r="G120" i="90"/>
  <c r="G120" i="92"/>
  <c r="G120" i="93"/>
  <c r="G120" i="94"/>
  <c r="G120" i="95"/>
  <c r="G120" i="96"/>
  <c r="G120" i="97"/>
  <c r="G120" i="98"/>
  <c r="G120" i="99"/>
  <c r="G120" i="100"/>
  <c r="G120" i="101"/>
  <c r="G120" i="102"/>
  <c r="G120" i="103"/>
  <c r="G120" i="104"/>
  <c r="G120" i="105"/>
  <c r="G120" i="106"/>
  <c r="G120" i="107"/>
  <c r="G120" i="108"/>
  <c r="G120" i="109"/>
  <c r="G120" i="110"/>
  <c r="G120" i="111"/>
  <c r="G120" i="112"/>
  <c r="G120" i="113"/>
  <c r="G120" i="114"/>
  <c r="G120" i="115"/>
  <c r="G120" i="116"/>
  <c r="G120" i="117"/>
  <c r="G120" i="118"/>
  <c r="G120" i="119"/>
  <c r="G120" i="120"/>
  <c r="G120" i="121"/>
  <c r="G120" i="122"/>
  <c r="G120" i="123"/>
  <c r="G120" i="124"/>
  <c r="G120" i="125"/>
  <c r="G120" i="126"/>
  <c r="G120" i="127"/>
  <c r="G120" i="128"/>
  <c r="G120" i="129"/>
  <c r="G120" i="130"/>
  <c r="G120" i="131"/>
  <c r="G120" i="132"/>
  <c r="G120" i="133"/>
  <c r="G120" i="134"/>
  <c r="G120" i="135"/>
  <c r="G120" i="136"/>
  <c r="G120" i="137"/>
  <c r="G120" i="138"/>
  <c r="G120" i="139"/>
  <c r="G120" i="140"/>
  <c r="G120" i="141"/>
  <c r="G120" i="142"/>
  <c r="G120" i="143"/>
  <c r="G120" i="144"/>
  <c r="G120" i="145"/>
  <c r="G120" i="147"/>
  <c r="G120" i="148"/>
  <c r="G120" i="149"/>
  <c r="G120" i="150"/>
  <c r="G120" i="151"/>
  <c r="G120" i="152"/>
  <c r="G120" i="153"/>
  <c r="G120" i="154"/>
  <c r="G120" i="155"/>
  <c r="G120" i="156"/>
  <c r="G120" i="157"/>
  <c r="G120" i="158"/>
  <c r="G120" i="159"/>
  <c r="G120" i="160"/>
  <c r="G120" i="161"/>
  <c r="G120" i="162"/>
  <c r="G120" i="163"/>
  <c r="G120" i="164"/>
  <c r="G120" i="165"/>
  <c r="G120" i="166"/>
  <c r="G120" i="167"/>
  <c r="G120" i="168"/>
  <c r="G120" i="169"/>
  <c r="G120" i="170"/>
  <c r="G120" i="171"/>
  <c r="G120" i="172"/>
  <c r="G120" i="173"/>
  <c r="G120" i="174"/>
  <c r="G120" i="16"/>
  <c r="C177" i="10"/>
  <c r="C171" i="10"/>
  <c r="C166" i="10"/>
  <c r="C119" i="10"/>
  <c r="C177" i="9"/>
  <c r="C171" i="9"/>
  <c r="C166" i="9"/>
  <c r="C119" i="9"/>
  <c r="C177" i="13"/>
  <c r="C171" i="13"/>
  <c r="C166" i="13"/>
  <c r="C119" i="13"/>
  <c r="I18" i="3"/>
  <c r="J18" i="4"/>
  <c r="I18" i="6"/>
  <c r="I18" i="7"/>
  <c r="I18" i="8"/>
  <c r="J18" i="9"/>
  <c r="I18" i="12"/>
  <c r="I18" i="20"/>
  <c r="H18" i="26"/>
  <c r="I18" i="26" s="1"/>
  <c r="H18" i="27"/>
  <c r="H18" i="28"/>
  <c r="I18" i="31"/>
  <c r="I18" i="32"/>
  <c r="I18" i="36"/>
  <c r="I18" i="37"/>
  <c r="I18" i="38"/>
  <c r="H18" i="39"/>
  <c r="I18" i="40"/>
  <c r="H18" i="41"/>
  <c r="H18" i="44"/>
  <c r="H18" i="47"/>
  <c r="H18" i="49"/>
  <c r="H18" i="51"/>
  <c r="I18" i="53"/>
  <c r="I18" i="56"/>
  <c r="I18" i="58"/>
  <c r="I18" i="59"/>
  <c r="I18" i="60"/>
  <c r="I18" i="61"/>
  <c r="I18" i="62"/>
  <c r="I18" i="65"/>
  <c r="H18" i="68"/>
  <c r="I18" i="70"/>
  <c r="I18" i="73"/>
  <c r="H18" i="74"/>
  <c r="H18" i="75"/>
  <c r="I18" i="78"/>
  <c r="H18" i="79"/>
  <c r="I18" i="79" s="1"/>
  <c r="H18" i="83"/>
  <c r="I18" i="83" s="1"/>
  <c r="H18" i="84"/>
  <c r="H18" i="85"/>
  <c r="H18" i="87"/>
  <c r="H18" i="89"/>
  <c r="I18" i="90"/>
  <c r="I18" i="97"/>
  <c r="I18" i="99"/>
  <c r="J18" i="102"/>
  <c r="I18" i="103"/>
  <c r="I18" i="104"/>
  <c r="I18" i="105"/>
  <c r="I18" i="107"/>
  <c r="I18" i="108"/>
  <c r="I18" i="110"/>
  <c r="I18" i="111"/>
  <c r="I18" i="112"/>
  <c r="I18" i="113"/>
  <c r="I18" i="114"/>
  <c r="I18" i="115"/>
  <c r="I18" i="117"/>
  <c r="I18" i="118"/>
  <c r="I18" i="122"/>
  <c r="I18" i="124"/>
  <c r="I18" i="125"/>
  <c r="I18" i="126"/>
  <c r="I18" i="127"/>
  <c r="I18" i="128"/>
  <c r="I18" i="129"/>
  <c r="I18" i="130"/>
  <c r="I18" i="131"/>
  <c r="I18" i="132"/>
  <c r="I18" i="133"/>
  <c r="I18" i="134"/>
  <c r="I18" i="135"/>
  <c r="I18" i="136"/>
  <c r="I18" i="137"/>
  <c r="I18" i="138"/>
  <c r="I18" i="139"/>
  <c r="I18" i="140"/>
  <c r="I18" i="142"/>
  <c r="I18" i="143"/>
  <c r="I18" i="144"/>
  <c r="I18" i="145"/>
  <c r="I18" i="147"/>
  <c r="I18" i="148"/>
  <c r="I18" i="149"/>
  <c r="I18" i="150"/>
  <c r="I18" i="151"/>
  <c r="I18" i="152"/>
  <c r="I18" i="155"/>
  <c r="I18" i="156"/>
  <c r="I18" i="157"/>
  <c r="I18" i="158"/>
  <c r="I18" i="159"/>
  <c r="I18" i="161"/>
  <c r="I18" i="163"/>
  <c r="I18" i="164"/>
  <c r="I18" i="165"/>
  <c r="I18" i="166"/>
  <c r="I18" i="167"/>
  <c r="I18" i="168"/>
  <c r="I18" i="169"/>
  <c r="I18" i="170"/>
  <c r="I18" i="173"/>
  <c r="I17" i="7"/>
  <c r="I17" i="8"/>
  <c r="I17" i="10"/>
  <c r="I17" i="9"/>
  <c r="I17" i="14"/>
  <c r="H17" i="16"/>
  <c r="I17" i="24"/>
  <c r="I17" i="25"/>
  <c r="H17" i="27"/>
  <c r="H17" i="28"/>
  <c r="H16" i="28" s="1"/>
  <c r="I16" i="28" s="1"/>
  <c r="I17" i="30"/>
  <c r="I17" i="33"/>
  <c r="I17" i="34"/>
  <c r="H17" i="35"/>
  <c r="H17" i="39"/>
  <c r="I17" i="40"/>
  <c r="H17" i="41"/>
  <c r="H17" i="42"/>
  <c r="H17" i="43"/>
  <c r="H17" i="44"/>
  <c r="H17" i="46"/>
  <c r="H17" i="47"/>
  <c r="H17" i="49"/>
  <c r="H16" i="49" s="1"/>
  <c r="H17" i="50"/>
  <c r="H17" i="51"/>
  <c r="I17" i="51" s="1"/>
  <c r="H17" i="52"/>
  <c r="I17" i="53"/>
  <c r="I17" i="54"/>
  <c r="I17" i="55"/>
  <c r="I16" i="57"/>
  <c r="I17" i="58"/>
  <c r="J17" i="62"/>
  <c r="I17" i="65"/>
  <c r="H17" i="68"/>
  <c r="H16" i="68" s="1"/>
  <c r="I17" i="70"/>
  <c r="J17" i="73"/>
  <c r="H17" i="75"/>
  <c r="I17" i="75" s="1"/>
  <c r="I17" i="76"/>
  <c r="H17" i="77"/>
  <c r="H17" i="79"/>
  <c r="H16" i="79" s="1"/>
  <c r="H17" i="80"/>
  <c r="I17" i="80" s="1"/>
  <c r="I17" i="82"/>
  <c r="H17" i="83"/>
  <c r="H17" i="84"/>
  <c r="I17" i="84" s="1"/>
  <c r="H17" i="85"/>
  <c r="H17" i="89"/>
  <c r="I17" i="99"/>
  <c r="I17" i="107"/>
  <c r="J17" i="112"/>
  <c r="I17" i="121"/>
  <c r="I17" i="123"/>
  <c r="J17" i="126"/>
  <c r="J17" i="129"/>
  <c r="I17" i="130"/>
  <c r="J17" i="131"/>
  <c r="I17" i="141"/>
  <c r="I17" i="143"/>
  <c r="I17" i="153"/>
  <c r="I17" i="154"/>
  <c r="J17" i="155"/>
  <c r="J17" i="158"/>
  <c r="J17" i="161"/>
  <c r="I17" i="162"/>
  <c r="I17" i="164"/>
  <c r="I17" i="165"/>
  <c r="J17" i="168"/>
  <c r="I17" i="172"/>
  <c r="I17" i="173"/>
  <c r="I17" i="174"/>
  <c r="I32" i="9"/>
  <c r="I33" i="9"/>
  <c r="C148" i="2"/>
  <c r="C148" i="11"/>
  <c r="C148" i="12"/>
  <c r="C148" i="14"/>
  <c r="C148" i="35"/>
  <c r="C148" i="57"/>
  <c r="C148" i="58"/>
  <c r="C148" i="69"/>
  <c r="C148" i="87"/>
  <c r="C148" i="92"/>
  <c r="C148" i="106"/>
  <c r="C148" i="109"/>
  <c r="C148" i="110"/>
  <c r="C148" i="114"/>
  <c r="C148" i="115"/>
  <c r="C148" i="116"/>
  <c r="C148" i="119"/>
  <c r="C148" i="127"/>
  <c r="C148" i="129"/>
  <c r="C148" i="134"/>
  <c r="C148" i="141"/>
  <c r="C148" i="142"/>
  <c r="C148" i="143"/>
  <c r="C148" i="144"/>
  <c r="C148" i="145"/>
  <c r="C148" i="148"/>
  <c r="C148" i="154"/>
  <c r="C148" i="155"/>
  <c r="C148" i="165"/>
  <c r="C148" i="166"/>
  <c r="C148" i="170"/>
  <c r="C148" i="171"/>
  <c r="C148" i="172"/>
  <c r="C147" i="2"/>
  <c r="C147" i="11"/>
  <c r="C147" i="12"/>
  <c r="C147" i="14"/>
  <c r="C147" i="35"/>
  <c r="C147" i="57"/>
  <c r="C147" i="58"/>
  <c r="C147" i="69"/>
  <c r="C147" i="87"/>
  <c r="C147" i="92"/>
  <c r="C147" i="106"/>
  <c r="C147" i="109"/>
  <c r="C147" i="110"/>
  <c r="C147" i="114"/>
  <c r="C147" i="115"/>
  <c r="C147" i="116"/>
  <c r="C147" i="119"/>
  <c r="C147" i="127"/>
  <c r="C147" i="129"/>
  <c r="C147" i="134"/>
  <c r="C147" i="141"/>
  <c r="C147" i="142"/>
  <c r="C147" i="143"/>
  <c r="C147" i="144"/>
  <c r="C147" i="145"/>
  <c r="C147" i="154"/>
  <c r="C147" i="155"/>
  <c r="C147" i="165"/>
  <c r="C147" i="166"/>
  <c r="C147" i="170"/>
  <c r="C147" i="171"/>
  <c r="C147" i="172"/>
  <c r="C145" i="2"/>
  <c r="C145" i="11"/>
  <c r="C145" i="12"/>
  <c r="C145" i="14"/>
  <c r="C145" i="35"/>
  <c r="C145" i="57"/>
  <c r="C145" i="58"/>
  <c r="C145" i="69"/>
  <c r="C145" i="87"/>
  <c r="C145" i="92"/>
  <c r="C145" i="106"/>
  <c r="C145" i="109"/>
  <c r="C145" i="110"/>
  <c r="C145" i="114"/>
  <c r="C145" i="115"/>
  <c r="C145" i="116"/>
  <c r="C145" i="119"/>
  <c r="C145" i="127"/>
  <c r="C145" i="129"/>
  <c r="C145" i="134"/>
  <c r="C145" i="141"/>
  <c r="C145" i="142"/>
  <c r="C145" i="143"/>
  <c r="C145" i="144"/>
  <c r="C145" i="145"/>
  <c r="C145" i="154"/>
  <c r="C145" i="155"/>
  <c r="C145" i="165"/>
  <c r="C145" i="166"/>
  <c r="C145" i="170"/>
  <c r="C145" i="171"/>
  <c r="C145" i="172"/>
  <c r="C144" i="2"/>
  <c r="C144" i="11"/>
  <c r="C144" i="12"/>
  <c r="C144" i="14"/>
  <c r="C144" i="35"/>
  <c r="C144" i="57"/>
  <c r="C144" i="58"/>
  <c r="C144" i="69"/>
  <c r="C144" i="87"/>
  <c r="C144" i="92"/>
  <c r="C144" i="106"/>
  <c r="C144" i="109"/>
  <c r="C144" i="110"/>
  <c r="C144" i="114"/>
  <c r="C144" i="115"/>
  <c r="C144" i="116"/>
  <c r="C144" i="119"/>
  <c r="C144" i="127"/>
  <c r="C144" i="129"/>
  <c r="C144" i="134"/>
  <c r="C144" i="141"/>
  <c r="C144" i="142"/>
  <c r="C144" i="143"/>
  <c r="C144" i="144"/>
  <c r="C144" i="145"/>
  <c r="C144" i="154"/>
  <c r="C144" i="155"/>
  <c r="C144" i="165"/>
  <c r="C144" i="166"/>
  <c r="C144" i="170"/>
  <c r="C144" i="171"/>
  <c r="C144" i="172"/>
  <c r="C143" i="2"/>
  <c r="C143" i="11"/>
  <c r="C143" i="12"/>
  <c r="C143" i="14"/>
  <c r="C143" i="35"/>
  <c r="C143" i="57"/>
  <c r="C143" i="58"/>
  <c r="C143" i="69"/>
  <c r="C143" i="87"/>
  <c r="C143" i="92"/>
  <c r="C143" i="106"/>
  <c r="C143" i="109"/>
  <c r="C143" i="110"/>
  <c r="C143" i="114"/>
  <c r="C143" i="115"/>
  <c r="C143" i="116"/>
  <c r="C143" i="119"/>
  <c r="C143" i="127"/>
  <c r="C143" i="129"/>
  <c r="C143" i="134"/>
  <c r="C143" i="141"/>
  <c r="C143" i="142"/>
  <c r="C143" i="143"/>
  <c r="C143" i="144"/>
  <c r="C143" i="145"/>
  <c r="C143" i="154"/>
  <c r="C143" i="155"/>
  <c r="C143" i="165"/>
  <c r="C143" i="166"/>
  <c r="C143" i="170"/>
  <c r="C143" i="171"/>
  <c r="C143" i="172"/>
  <c r="G121" i="3"/>
  <c r="C119" i="2"/>
  <c r="C119" i="4"/>
  <c r="C119" i="5"/>
  <c r="C119" i="6"/>
  <c r="C119" i="7"/>
  <c r="C119" i="8"/>
  <c r="C119" i="11"/>
  <c r="C119" i="12"/>
  <c r="C119" i="14"/>
  <c r="C119" i="16"/>
  <c r="C119" i="19"/>
  <c r="C119" i="20"/>
  <c r="C119" i="23"/>
  <c r="C119" i="24"/>
  <c r="C119" i="25"/>
  <c r="C119" i="26"/>
  <c r="C119" i="27"/>
  <c r="C119" i="28"/>
  <c r="C119" i="30"/>
  <c r="C119" i="31"/>
  <c r="C119" i="32"/>
  <c r="C119" i="33"/>
  <c r="C119" i="34"/>
  <c r="C119" i="35"/>
  <c r="C119" i="36"/>
  <c r="C119" i="37"/>
  <c r="C119" i="38"/>
  <c r="C119" i="39"/>
  <c r="C119" i="40"/>
  <c r="C119" i="41"/>
  <c r="C119" i="42"/>
  <c r="C119" i="43"/>
  <c r="C119" i="44"/>
  <c r="C119" i="45"/>
  <c r="C119" i="46"/>
  <c r="C119" i="47"/>
  <c r="C119" i="48"/>
  <c r="C119" i="49"/>
  <c r="C119" i="50"/>
  <c r="C119" i="51"/>
  <c r="C119" i="52"/>
  <c r="C119" i="53"/>
  <c r="C119" i="54"/>
  <c r="C119" i="55"/>
  <c r="C119" i="56"/>
  <c r="C119" i="57"/>
  <c r="C119" i="58"/>
  <c r="C119" i="59"/>
  <c r="C119" i="60"/>
  <c r="C119" i="61"/>
  <c r="C119" i="62"/>
  <c r="C119" i="63"/>
  <c r="C119" i="64"/>
  <c r="C119" i="65"/>
  <c r="C119" i="68"/>
  <c r="C119" i="69"/>
  <c r="C119" i="70"/>
  <c r="C119" i="71"/>
  <c r="C119" i="72"/>
  <c r="C119" i="73"/>
  <c r="C119" i="74"/>
  <c r="C119" i="75"/>
  <c r="C119" i="76"/>
  <c r="C119" i="77"/>
  <c r="C119" i="78"/>
  <c r="C119" i="79"/>
  <c r="C119" i="80"/>
  <c r="C119" i="81"/>
  <c r="C119" i="82"/>
  <c r="C119" i="83"/>
  <c r="C119" i="84"/>
  <c r="C119" i="85"/>
  <c r="C119" i="86"/>
  <c r="C119" i="87"/>
  <c r="C119" i="88"/>
  <c r="C119" i="89"/>
  <c r="C119" i="90"/>
  <c r="C119" i="92"/>
  <c r="C119" i="93"/>
  <c r="C119" i="94"/>
  <c r="C119" i="95"/>
  <c r="C119" i="96"/>
  <c r="C119" i="97"/>
  <c r="C119" i="98"/>
  <c r="C119" i="99"/>
  <c r="C119" i="100"/>
  <c r="C119" i="101"/>
  <c r="C119" i="102"/>
  <c r="C119" i="103"/>
  <c r="C119" i="104"/>
  <c r="C119" i="105"/>
  <c r="C119" i="106"/>
  <c r="C119" i="107"/>
  <c r="C119" i="108"/>
  <c r="C119" i="109"/>
  <c r="C119" i="110"/>
  <c r="C119" i="111"/>
  <c r="C119" i="112"/>
  <c r="C119" i="113"/>
  <c r="C119" i="114"/>
  <c r="C119" i="115"/>
  <c r="C119" i="116"/>
  <c r="C119" i="117"/>
  <c r="C119" i="118"/>
  <c r="C119" i="119"/>
  <c r="C119" i="120"/>
  <c r="C119" i="121"/>
  <c r="C119" i="122"/>
  <c r="C119" i="123"/>
  <c r="C119" i="124"/>
  <c r="C119" i="125"/>
  <c r="C119" i="126"/>
  <c r="C119" i="127"/>
  <c r="C119" i="128"/>
  <c r="C119" i="129"/>
  <c r="C119" i="130"/>
  <c r="C119" i="131"/>
  <c r="C119" i="132"/>
  <c r="C119" i="133"/>
  <c r="C119" i="134"/>
  <c r="C119" i="135"/>
  <c r="C119" i="136"/>
  <c r="C119" i="137"/>
  <c r="C119" i="138"/>
  <c r="C119" i="139"/>
  <c r="C119" i="140"/>
  <c r="C119" i="141"/>
  <c r="C119" i="142"/>
  <c r="C119" i="143"/>
  <c r="C119" i="144"/>
  <c r="C119" i="145"/>
  <c r="C119" i="147"/>
  <c r="C119" i="148"/>
  <c r="C119" i="149"/>
  <c r="C119" i="150"/>
  <c r="C119" i="151"/>
  <c r="C119" i="152"/>
  <c r="C119" i="153"/>
  <c r="C119" i="154"/>
  <c r="C119" i="155"/>
  <c r="C119" i="156"/>
  <c r="C119" i="157"/>
  <c r="C119" i="158"/>
  <c r="C119" i="159"/>
  <c r="C119" i="160"/>
  <c r="C119" i="161"/>
  <c r="C119" i="162"/>
  <c r="C119" i="163"/>
  <c r="C119" i="164"/>
  <c r="C119" i="165"/>
  <c r="C119" i="166"/>
  <c r="C119" i="167"/>
  <c r="C119" i="168"/>
  <c r="C119" i="169"/>
  <c r="C119" i="170"/>
  <c r="C119" i="171"/>
  <c r="C119" i="172"/>
  <c r="C119" i="173"/>
  <c r="C119" i="174"/>
  <c r="C119" i="3"/>
  <c r="H146" i="2"/>
  <c r="H146" i="11"/>
  <c r="H146" i="12"/>
  <c r="F146" i="12" s="1"/>
  <c r="C146" i="12" s="1"/>
  <c r="H146" i="14"/>
  <c r="H146" i="35"/>
  <c r="F146" i="35" s="1"/>
  <c r="G146" i="35" s="1"/>
  <c r="H146" i="57"/>
  <c r="H146" i="58"/>
  <c r="F146" i="58" s="1"/>
  <c r="H146" i="69"/>
  <c r="H146" i="87"/>
  <c r="H146" i="92"/>
  <c r="H146" i="106"/>
  <c r="H146" i="109"/>
  <c r="H146" i="110"/>
  <c r="H146" i="114"/>
  <c r="F146" i="114" s="1"/>
  <c r="H146" i="115"/>
  <c r="F146" i="115" s="1"/>
  <c r="H146" i="116"/>
  <c r="F146" i="116" s="1"/>
  <c r="H146" i="119"/>
  <c r="H146" i="127"/>
  <c r="H146" i="129"/>
  <c r="F146" i="129" s="1"/>
  <c r="H146" i="134"/>
  <c r="H146" i="141"/>
  <c r="F146" i="141" s="1"/>
  <c r="C146" i="141" s="1"/>
  <c r="H146" i="142"/>
  <c r="H146" i="143"/>
  <c r="F146" i="143" s="1"/>
  <c r="H146" i="144"/>
  <c r="H146" i="145"/>
  <c r="F146" i="145" s="1"/>
  <c r="C146" i="145" s="1"/>
  <c r="H146" i="148"/>
  <c r="H146" i="154"/>
  <c r="H146" i="155"/>
  <c r="F146" i="155" s="1"/>
  <c r="H146" i="165"/>
  <c r="F146" i="165" s="1"/>
  <c r="H146" i="166"/>
  <c r="H146" i="170"/>
  <c r="H146" i="171"/>
  <c r="H146" i="172"/>
  <c r="F146" i="172" s="1"/>
  <c r="F146" i="92"/>
  <c r="F142" i="2"/>
  <c r="G142" i="2" s="1"/>
  <c r="F142" i="9"/>
  <c r="C142" i="9" s="1"/>
  <c r="F142" i="11"/>
  <c r="F142" i="12"/>
  <c r="F142" i="13"/>
  <c r="C142" i="13" s="1"/>
  <c r="F142" i="14"/>
  <c r="F142" i="20"/>
  <c r="F142" i="23"/>
  <c r="F142" i="24"/>
  <c r="F142" i="25"/>
  <c r="F142" i="27"/>
  <c r="F142" i="28"/>
  <c r="C142" i="28" s="1"/>
  <c r="F142" i="30"/>
  <c r="C142" i="30" s="1"/>
  <c r="F142" i="31"/>
  <c r="C142" i="31" s="1"/>
  <c r="F142" i="32"/>
  <c r="F142" i="35"/>
  <c r="F142" i="37"/>
  <c r="G142" i="37" s="1"/>
  <c r="F142" i="38"/>
  <c r="C142" i="38" s="1"/>
  <c r="F142" i="39"/>
  <c r="F142" i="40"/>
  <c r="F142" i="41"/>
  <c r="G142" i="41" s="1"/>
  <c r="F142" i="46"/>
  <c r="C142" i="46" s="1"/>
  <c r="F142" i="47"/>
  <c r="F142" i="48"/>
  <c r="F142" i="49"/>
  <c r="C142" i="49" s="1"/>
  <c r="F142" i="51"/>
  <c r="F142" i="53"/>
  <c r="C142" i="53" s="1"/>
  <c r="F142" i="54"/>
  <c r="C142" i="54" s="1"/>
  <c r="F142" i="55"/>
  <c r="F142" i="57"/>
  <c r="F142" i="58"/>
  <c r="F142" i="59"/>
  <c r="C142" i="59" s="1"/>
  <c r="F142" i="60"/>
  <c r="G142" i="60" s="1"/>
  <c r="F142" i="61"/>
  <c r="F142" i="62"/>
  <c r="C142" i="62" s="1"/>
  <c r="F142" i="63"/>
  <c r="F142" i="64"/>
  <c r="F142" i="68"/>
  <c r="F142" i="69"/>
  <c r="F142" i="73"/>
  <c r="C142" i="73" s="1"/>
  <c r="F142" i="74"/>
  <c r="C142" i="74" s="1"/>
  <c r="F142" i="75"/>
  <c r="C142" i="75" s="1"/>
  <c r="F142" i="76"/>
  <c r="C142" i="76" s="1"/>
  <c r="F142" i="77"/>
  <c r="C142" i="77" s="1"/>
  <c r="F142" i="79"/>
  <c r="C142" i="79" s="1"/>
  <c r="F142" i="80"/>
  <c r="F142" i="81"/>
  <c r="C142" i="81" s="1"/>
  <c r="F142" i="82"/>
  <c r="F142" i="83"/>
  <c r="C142" i="83" s="1"/>
  <c r="F142" i="84"/>
  <c r="C142" i="84" s="1"/>
  <c r="F142" i="85"/>
  <c r="C142" i="85" s="1"/>
  <c r="F142" i="86"/>
  <c r="F142" i="87"/>
  <c r="F142" i="89"/>
  <c r="F142" i="90"/>
  <c r="F142" i="92"/>
  <c r="F142" i="93"/>
  <c r="C142" i="93" s="1"/>
  <c r="F142" i="96"/>
  <c r="F142" i="97"/>
  <c r="C142" i="97" s="1"/>
  <c r="F142" i="98"/>
  <c r="F142" i="99"/>
  <c r="C142" i="99" s="1"/>
  <c r="F142" i="100"/>
  <c r="F142" i="105"/>
  <c r="C142" i="105" s="1"/>
  <c r="F142" i="106"/>
  <c r="C142" i="106" s="1"/>
  <c r="F142" i="107"/>
  <c r="F142" i="108"/>
  <c r="F142" i="109"/>
  <c r="F142" i="110"/>
  <c r="G142" i="110" s="1"/>
  <c r="F142" i="114"/>
  <c r="F142" i="115"/>
  <c r="C142" i="115" s="1"/>
  <c r="F142" i="116"/>
  <c r="F142" i="117"/>
  <c r="C142" i="117" s="1"/>
  <c r="F142" i="118"/>
  <c r="C142" i="118" s="1"/>
  <c r="F142" i="119"/>
  <c r="F142" i="122"/>
  <c r="F142" i="125"/>
  <c r="C142" i="125" s="1"/>
  <c r="F142" i="126"/>
  <c r="C142" i="126" s="1"/>
  <c r="F142" i="127"/>
  <c r="F142" i="129"/>
  <c r="F142" i="130"/>
  <c r="F142" i="131"/>
  <c r="C142" i="131" s="1"/>
  <c r="F142" i="132"/>
  <c r="F142" i="133"/>
  <c r="F142" i="134"/>
  <c r="F142" i="135"/>
  <c r="C142" i="135" s="1"/>
  <c r="F142" i="136"/>
  <c r="F142" i="137"/>
  <c r="C142" i="137" s="1"/>
  <c r="F142" i="138"/>
  <c r="C142" i="138" s="1"/>
  <c r="F142" i="139"/>
  <c r="C142" i="139" s="1"/>
  <c r="F142" i="140"/>
  <c r="C142" i="140" s="1"/>
  <c r="F142" i="141"/>
  <c r="F142" i="142"/>
  <c r="G142" i="142" s="1"/>
  <c r="F142" i="143"/>
  <c r="G142" i="143" s="1"/>
  <c r="F142" i="144"/>
  <c r="F142" i="145"/>
  <c r="F142" i="147"/>
  <c r="G142" i="148"/>
  <c r="F142" i="152"/>
  <c r="F142" i="154"/>
  <c r="F142" i="155"/>
  <c r="F142" i="156"/>
  <c r="F142" i="158"/>
  <c r="F142" i="159"/>
  <c r="C142" i="159" s="1"/>
  <c r="F142" i="161"/>
  <c r="F142" i="162"/>
  <c r="C142" i="162" s="1"/>
  <c r="F142" i="163"/>
  <c r="C142" i="163" s="1"/>
  <c r="F142" i="165"/>
  <c r="F142" i="166"/>
  <c r="F142" i="167"/>
  <c r="F142" i="168"/>
  <c r="F142" i="170"/>
  <c r="G142" i="170" s="1"/>
  <c r="F142" i="171"/>
  <c r="C142" i="171" s="1"/>
  <c r="F142" i="172"/>
  <c r="F142" i="173"/>
  <c r="C142" i="173" s="1"/>
  <c r="F142" i="174"/>
  <c r="F142" i="10"/>
  <c r="C142" i="10" s="1"/>
  <c r="F166" i="2"/>
  <c r="F166" i="3"/>
  <c r="F166" i="4"/>
  <c r="F166" i="5"/>
  <c r="F166" i="6"/>
  <c r="F166" i="7"/>
  <c r="F166" i="8"/>
  <c r="F166" i="9"/>
  <c r="F166" i="11"/>
  <c r="F166" i="12"/>
  <c r="F166" i="13"/>
  <c r="F166" i="14"/>
  <c r="F166" i="16"/>
  <c r="F166" i="19"/>
  <c r="F166" i="20"/>
  <c r="F166" i="23"/>
  <c r="F166" i="24"/>
  <c r="F166" i="25"/>
  <c r="F166" i="26"/>
  <c r="F166" i="27"/>
  <c r="F166" i="28"/>
  <c r="F166" i="30"/>
  <c r="F166" i="31"/>
  <c r="F166" i="32"/>
  <c r="F166" i="33"/>
  <c r="F166" i="34"/>
  <c r="F166" i="35"/>
  <c r="F166" i="36"/>
  <c r="F166" i="37"/>
  <c r="F166" i="38"/>
  <c r="F166" i="39"/>
  <c r="F166" i="40"/>
  <c r="F166" i="41"/>
  <c r="F166" i="42"/>
  <c r="F166" i="43"/>
  <c r="F166" i="44"/>
  <c r="F166" i="45"/>
  <c r="F166" i="46"/>
  <c r="F166" i="47"/>
  <c r="F166" i="48"/>
  <c r="F166" i="49"/>
  <c r="F166" i="50"/>
  <c r="F166" i="51"/>
  <c r="F166" i="52"/>
  <c r="F166" i="53"/>
  <c r="F166" i="54"/>
  <c r="F166" i="55"/>
  <c r="F166" i="56"/>
  <c r="F166" i="57"/>
  <c r="F166" i="58"/>
  <c r="F166" i="59"/>
  <c r="F166" i="60"/>
  <c r="F166" i="61"/>
  <c r="F166" i="62"/>
  <c r="F166" i="63"/>
  <c r="F166" i="64"/>
  <c r="F166" i="65"/>
  <c r="F166" i="68"/>
  <c r="F166" i="69"/>
  <c r="F166" i="70"/>
  <c r="F166" i="71"/>
  <c r="F166" i="72"/>
  <c r="F166" i="73"/>
  <c r="F166" i="74"/>
  <c r="F166" i="75"/>
  <c r="F166" i="76"/>
  <c r="F166" i="77"/>
  <c r="F166" i="78"/>
  <c r="F166" i="79"/>
  <c r="F166" i="80"/>
  <c r="F166" i="81"/>
  <c r="F166" i="82"/>
  <c r="F166" i="83"/>
  <c r="F166" i="84"/>
  <c r="F166" i="85"/>
  <c r="F166" i="86"/>
  <c r="F166" i="87"/>
  <c r="F166" i="88"/>
  <c r="F166" i="89"/>
  <c r="F166" i="90"/>
  <c r="F166" i="92"/>
  <c r="F166" i="93"/>
  <c r="F166" i="94"/>
  <c r="F166" i="95"/>
  <c r="F166" i="96"/>
  <c r="F166" i="97"/>
  <c r="F166" i="98"/>
  <c r="F166" i="99"/>
  <c r="F166" i="100"/>
  <c r="F166" i="101"/>
  <c r="F166" i="102"/>
  <c r="F166" i="103"/>
  <c r="F166" i="104"/>
  <c r="F166" i="105"/>
  <c r="F166" i="106"/>
  <c r="F166" i="107"/>
  <c r="F166" i="108"/>
  <c r="F166" i="109"/>
  <c r="F166" i="110"/>
  <c r="F166" i="111"/>
  <c r="F166" i="112"/>
  <c r="F166" i="113"/>
  <c r="F166" i="114"/>
  <c r="F166" i="115"/>
  <c r="F166" i="116"/>
  <c r="F166" i="117"/>
  <c r="F166" i="118"/>
  <c r="F166" i="119"/>
  <c r="F166" i="120"/>
  <c r="F166" i="121"/>
  <c r="F166" i="122"/>
  <c r="F166" i="123"/>
  <c r="F166" i="124"/>
  <c r="F166" i="125"/>
  <c r="F166" i="126"/>
  <c r="F166" i="127"/>
  <c r="F166" i="128"/>
  <c r="F166" i="129"/>
  <c r="F166" i="130"/>
  <c r="F166" i="131"/>
  <c r="F166" i="132"/>
  <c r="F166" i="133"/>
  <c r="F166" i="134"/>
  <c r="F166" i="135"/>
  <c r="F166" i="136"/>
  <c r="F166" i="137"/>
  <c r="F166" i="138"/>
  <c r="F166" i="139"/>
  <c r="F166" i="140"/>
  <c r="F166" i="141"/>
  <c r="F166" i="142"/>
  <c r="F166" i="143"/>
  <c r="F166" i="144"/>
  <c r="F166" i="145"/>
  <c r="F166" i="147"/>
  <c r="F166" i="148"/>
  <c r="F166" i="149"/>
  <c r="F166" i="150"/>
  <c r="F166" i="151"/>
  <c r="F166" i="152"/>
  <c r="F166" i="153"/>
  <c r="F166" i="154"/>
  <c r="F166" i="155"/>
  <c r="F166" i="156"/>
  <c r="F166" i="157"/>
  <c r="F166" i="158"/>
  <c r="F166" i="159"/>
  <c r="F166" i="160"/>
  <c r="F166" i="161"/>
  <c r="F166" i="162"/>
  <c r="F166" i="163"/>
  <c r="F166" i="164"/>
  <c r="F166" i="165"/>
  <c r="F166" i="166"/>
  <c r="F166" i="167"/>
  <c r="F166" i="168"/>
  <c r="F166" i="169"/>
  <c r="F166" i="170"/>
  <c r="F166" i="171"/>
  <c r="F166" i="172"/>
  <c r="F166" i="173"/>
  <c r="F166" i="174"/>
  <c r="F166" i="10"/>
  <c r="C142" i="25"/>
  <c r="C142" i="37"/>
  <c r="G142" i="106"/>
  <c r="F177" i="3"/>
  <c r="C177" i="3"/>
  <c r="F177" i="4"/>
  <c r="C177" i="4"/>
  <c r="F177" i="5"/>
  <c r="C177" i="5"/>
  <c r="F177" i="6"/>
  <c r="C177" i="6"/>
  <c r="F177" i="7"/>
  <c r="C177" i="7"/>
  <c r="F177" i="8"/>
  <c r="C177" i="8"/>
  <c r="F177" i="9"/>
  <c r="F177" i="10"/>
  <c r="F177" i="11"/>
  <c r="C177" i="11"/>
  <c r="F177" i="12"/>
  <c r="C177" i="12"/>
  <c r="F177" i="13"/>
  <c r="F177" i="14"/>
  <c r="C177" i="14"/>
  <c r="F177" i="16"/>
  <c r="C177" i="16"/>
  <c r="F177" i="19"/>
  <c r="C177" i="19"/>
  <c r="F177" i="20"/>
  <c r="C177" i="20"/>
  <c r="F177" i="23"/>
  <c r="C177" i="23"/>
  <c r="F177" i="24"/>
  <c r="C177" i="24"/>
  <c r="F177" i="25"/>
  <c r="C177" i="25"/>
  <c r="F177" i="26"/>
  <c r="C177" i="26"/>
  <c r="F177" i="27"/>
  <c r="C177" i="27"/>
  <c r="F177" i="28"/>
  <c r="C177" i="28"/>
  <c r="F177" i="30"/>
  <c r="C177" i="30"/>
  <c r="F177" i="31"/>
  <c r="C177" i="31"/>
  <c r="F177" i="32"/>
  <c r="C177" i="32"/>
  <c r="F177" i="33"/>
  <c r="C177" i="33"/>
  <c r="F177" i="34"/>
  <c r="C177" i="34"/>
  <c r="F177" i="35"/>
  <c r="C177" i="35"/>
  <c r="F177" i="36"/>
  <c r="C177" i="36"/>
  <c r="F177" i="37"/>
  <c r="C177" i="37"/>
  <c r="F177" i="38"/>
  <c r="C177" i="38"/>
  <c r="F177" i="39"/>
  <c r="C177" i="39"/>
  <c r="F177" i="40"/>
  <c r="C177" i="40"/>
  <c r="F177" i="41"/>
  <c r="C177" i="41"/>
  <c r="F177" i="42"/>
  <c r="C177" i="42"/>
  <c r="F177" i="43"/>
  <c r="C177" i="43"/>
  <c r="F177" i="44"/>
  <c r="C177" i="44"/>
  <c r="F177" i="45"/>
  <c r="C177" i="45"/>
  <c r="F177" i="46"/>
  <c r="C177" i="46"/>
  <c r="F177" i="47"/>
  <c r="C177" i="47"/>
  <c r="F177" i="48"/>
  <c r="C177" i="48"/>
  <c r="F177" i="49"/>
  <c r="C177" i="49"/>
  <c r="F177" i="50"/>
  <c r="C177" i="50"/>
  <c r="F177" i="51"/>
  <c r="C177" i="51"/>
  <c r="F177" i="52"/>
  <c r="C177" i="52"/>
  <c r="F177" i="53"/>
  <c r="C177" i="53"/>
  <c r="F177" i="54"/>
  <c r="C177" i="54"/>
  <c r="F177" i="55"/>
  <c r="C177" i="55"/>
  <c r="F177" i="56"/>
  <c r="C177" i="56"/>
  <c r="F177" i="57"/>
  <c r="C177" i="57"/>
  <c r="F177" i="58"/>
  <c r="C177" i="58"/>
  <c r="F177" i="59"/>
  <c r="C177" i="59"/>
  <c r="F177" i="60"/>
  <c r="C177" i="60"/>
  <c r="F177" i="61"/>
  <c r="C177" i="61"/>
  <c r="F177" i="62"/>
  <c r="C177" i="62"/>
  <c r="F177" i="63"/>
  <c r="C177" i="63"/>
  <c r="F177" i="64"/>
  <c r="C177" i="64"/>
  <c r="F177" i="65"/>
  <c r="C177" i="65"/>
  <c r="F177" i="68"/>
  <c r="C177" i="68"/>
  <c r="F177" i="69"/>
  <c r="C177" i="69"/>
  <c r="F177" i="70"/>
  <c r="C177" i="70"/>
  <c r="F177" i="71"/>
  <c r="C177" i="71"/>
  <c r="F177" i="72"/>
  <c r="C177" i="72"/>
  <c r="F177" i="73"/>
  <c r="C177" i="73"/>
  <c r="F177" i="74"/>
  <c r="C177" i="74"/>
  <c r="F177" i="75"/>
  <c r="C177" i="75"/>
  <c r="F177" i="76"/>
  <c r="C177" i="76"/>
  <c r="F177" i="77"/>
  <c r="C177" i="77"/>
  <c r="F177" i="78"/>
  <c r="C177" i="78"/>
  <c r="F177" i="79"/>
  <c r="C177" i="79"/>
  <c r="F177" i="80"/>
  <c r="C177" i="80"/>
  <c r="F177" i="81"/>
  <c r="C177" i="81"/>
  <c r="F177" i="82"/>
  <c r="C177" i="82"/>
  <c r="F177" i="83"/>
  <c r="C177" i="83"/>
  <c r="F177" i="84"/>
  <c r="C177" i="84"/>
  <c r="F177" i="85"/>
  <c r="C177" i="85"/>
  <c r="F177" i="86"/>
  <c r="C177" i="86"/>
  <c r="F177" i="87"/>
  <c r="C177" i="87"/>
  <c r="F177" i="88"/>
  <c r="C177" i="88"/>
  <c r="F177" i="89"/>
  <c r="C177" i="89"/>
  <c r="F177" i="90"/>
  <c r="C177" i="90"/>
  <c r="F177" i="92"/>
  <c r="C177" i="92"/>
  <c r="F177" i="93"/>
  <c r="C177" i="93"/>
  <c r="F177" i="94"/>
  <c r="C177" i="94"/>
  <c r="F177" i="95"/>
  <c r="C177" i="95"/>
  <c r="F177" i="96"/>
  <c r="C177" i="96"/>
  <c r="F177" i="97"/>
  <c r="C177" i="97"/>
  <c r="F177" i="98"/>
  <c r="C177" i="98"/>
  <c r="F177" i="99"/>
  <c r="C177" i="99"/>
  <c r="F177" i="100"/>
  <c r="C177" i="100"/>
  <c r="F177" i="101"/>
  <c r="C177" i="101"/>
  <c r="F177" i="102"/>
  <c r="C177" i="102"/>
  <c r="F177" i="103"/>
  <c r="C177" i="103"/>
  <c r="F177" i="104"/>
  <c r="C177" i="104"/>
  <c r="F177" i="105"/>
  <c r="C177" i="105"/>
  <c r="F177" i="106"/>
  <c r="C177" i="106"/>
  <c r="F177" i="107"/>
  <c r="C177" i="107"/>
  <c r="F177" i="108"/>
  <c r="C177" i="108"/>
  <c r="F177" i="109"/>
  <c r="C177" i="109"/>
  <c r="F177" i="110"/>
  <c r="C177" i="110"/>
  <c r="F177" i="111"/>
  <c r="C177" i="111"/>
  <c r="F177" i="112"/>
  <c r="C177" i="112"/>
  <c r="F177" i="113"/>
  <c r="C177" i="113"/>
  <c r="F177" i="114"/>
  <c r="C177" i="114"/>
  <c r="F177" i="115"/>
  <c r="C177" i="115"/>
  <c r="F177" i="116"/>
  <c r="C177" i="116"/>
  <c r="F177" i="117"/>
  <c r="C177" i="117"/>
  <c r="F177" i="118"/>
  <c r="C177" i="118"/>
  <c r="F177" i="119"/>
  <c r="C177" i="119"/>
  <c r="F177" i="120"/>
  <c r="C177" i="120"/>
  <c r="F177" i="121"/>
  <c r="C177" i="121"/>
  <c r="F177" i="123"/>
  <c r="C177" i="123"/>
  <c r="F177" i="124"/>
  <c r="C177" i="124"/>
  <c r="F177" i="125"/>
  <c r="C177" i="125"/>
  <c r="F177" i="126"/>
  <c r="C177" i="126"/>
  <c r="F177" i="127"/>
  <c r="C177" i="127"/>
  <c r="F177" i="128"/>
  <c r="C177" i="128"/>
  <c r="F177" i="129"/>
  <c r="C177" i="129"/>
  <c r="F177" i="130"/>
  <c r="C177" i="130"/>
  <c r="F177" i="131"/>
  <c r="C177" i="131"/>
  <c r="F177" i="132"/>
  <c r="C177" i="132"/>
  <c r="F177" i="133"/>
  <c r="C177" i="133"/>
  <c r="F177" i="134"/>
  <c r="C177" i="134"/>
  <c r="F177" i="135"/>
  <c r="C177" i="135"/>
  <c r="F177" i="136"/>
  <c r="C177" i="136"/>
  <c r="F177" i="137"/>
  <c r="C177" i="137"/>
  <c r="F177" i="138"/>
  <c r="C177" i="138"/>
  <c r="F177" i="139"/>
  <c r="C177" i="139"/>
  <c r="F177" i="140"/>
  <c r="C177" i="140"/>
  <c r="F177" i="141"/>
  <c r="C177" i="141"/>
  <c r="F177" i="142"/>
  <c r="C177" i="142"/>
  <c r="F177" i="144"/>
  <c r="C177" i="144"/>
  <c r="F177" i="145"/>
  <c r="C177" i="145"/>
  <c r="F177" i="147"/>
  <c r="C177" i="147"/>
  <c r="F177" i="148"/>
  <c r="C177" i="148"/>
  <c r="F177" i="149"/>
  <c r="C177" i="149"/>
  <c r="F177" i="150"/>
  <c r="C177" i="150"/>
  <c r="F177" i="151"/>
  <c r="C177" i="151"/>
  <c r="F177" i="152"/>
  <c r="C177" i="152"/>
  <c r="F177" i="153"/>
  <c r="C177" i="153"/>
  <c r="F177" i="154"/>
  <c r="C177" i="154"/>
  <c r="F177" i="155"/>
  <c r="C177" i="155"/>
  <c r="F177" i="156"/>
  <c r="C177" i="156"/>
  <c r="F177" i="157"/>
  <c r="C177" i="157"/>
  <c r="F177" i="158"/>
  <c r="C177" i="158"/>
  <c r="F177" i="159"/>
  <c r="C177" i="159"/>
  <c r="F177" i="160"/>
  <c r="C177" i="160"/>
  <c r="F177" i="162"/>
  <c r="C177" i="162"/>
  <c r="F177" i="163"/>
  <c r="C177" i="163"/>
  <c r="F177" i="164"/>
  <c r="C177" i="164"/>
  <c r="F177" i="165"/>
  <c r="C177" i="165"/>
  <c r="F177" i="166"/>
  <c r="C177" i="166"/>
  <c r="F177" i="167"/>
  <c r="C177" i="167"/>
  <c r="F177" i="168"/>
  <c r="C177" i="168"/>
  <c r="F177" i="169"/>
  <c r="C177" i="169"/>
  <c r="F177" i="170"/>
  <c r="C177" i="170"/>
  <c r="F177" i="171"/>
  <c r="C177" i="171"/>
  <c r="F177" i="172"/>
  <c r="C177" i="172"/>
  <c r="F177" i="173"/>
  <c r="C177" i="173"/>
  <c r="F177" i="174"/>
  <c r="C177" i="174"/>
  <c r="F177" i="2"/>
  <c r="C177" i="2"/>
  <c r="F171" i="3"/>
  <c r="F171" i="4"/>
  <c r="F171" i="5"/>
  <c r="F171" i="6"/>
  <c r="F171" i="7"/>
  <c r="F171" i="8"/>
  <c r="F171" i="9"/>
  <c r="F171" i="10"/>
  <c r="F171" i="11"/>
  <c r="F171" i="12"/>
  <c r="F171" i="13"/>
  <c r="F171" i="14"/>
  <c r="F171" i="16"/>
  <c r="F171" i="19"/>
  <c r="F171" i="20"/>
  <c r="F171" i="23"/>
  <c r="F171" i="24"/>
  <c r="F171" i="25"/>
  <c r="F171" i="26"/>
  <c r="F171" i="27"/>
  <c r="F171" i="28"/>
  <c r="F171" i="30"/>
  <c r="F171" i="31"/>
  <c r="F171" i="32"/>
  <c r="F171" i="33"/>
  <c r="F171" i="34"/>
  <c r="F171" i="35"/>
  <c r="F171" i="36"/>
  <c r="F171" i="37"/>
  <c r="F171" i="38"/>
  <c r="F171" i="39"/>
  <c r="F171" i="40"/>
  <c r="F171" i="41"/>
  <c r="F171" i="42"/>
  <c r="F171" i="43"/>
  <c r="F171" i="44"/>
  <c r="F171" i="45"/>
  <c r="F171" i="46"/>
  <c r="F171" i="47"/>
  <c r="F171" i="48"/>
  <c r="F171" i="49"/>
  <c r="F171" i="50"/>
  <c r="F171" i="51"/>
  <c r="F171" i="52"/>
  <c r="F171" i="53"/>
  <c r="F171" i="54"/>
  <c r="F171" i="55"/>
  <c r="F171" i="56"/>
  <c r="F171" i="57"/>
  <c r="F171" i="58"/>
  <c r="F171" i="59"/>
  <c r="F171" i="60"/>
  <c r="F171" i="61"/>
  <c r="F171" i="62"/>
  <c r="F171" i="63"/>
  <c r="F171" i="64"/>
  <c r="F171" i="65"/>
  <c r="F171" i="68"/>
  <c r="F171" i="69"/>
  <c r="F171" i="70"/>
  <c r="F171" i="71"/>
  <c r="F171" i="72"/>
  <c r="F171" i="73"/>
  <c r="F171" i="74"/>
  <c r="F171" i="75"/>
  <c r="F171" i="76"/>
  <c r="F171" i="77"/>
  <c r="F171" i="78"/>
  <c r="F171" i="79"/>
  <c r="F171" i="80"/>
  <c r="F171" i="81"/>
  <c r="F171" i="82"/>
  <c r="F171" i="83"/>
  <c r="F171" i="84"/>
  <c r="F171" i="85"/>
  <c r="F171" i="86"/>
  <c r="F171" i="87"/>
  <c r="F171" i="88"/>
  <c r="F171" i="89"/>
  <c r="F171" i="90"/>
  <c r="F171" i="92"/>
  <c r="F171" i="93"/>
  <c r="F171" i="94"/>
  <c r="F171" i="95"/>
  <c r="F171" i="96"/>
  <c r="F171" i="97"/>
  <c r="F171" i="98"/>
  <c r="F171" i="99"/>
  <c r="F171" i="100"/>
  <c r="F171" i="101"/>
  <c r="F171" i="102"/>
  <c r="F171" i="103"/>
  <c r="F171" i="104"/>
  <c r="F171" i="105"/>
  <c r="F171" i="106"/>
  <c r="F171" i="107"/>
  <c r="F171" i="108"/>
  <c r="F171" i="109"/>
  <c r="F171" i="110"/>
  <c r="F171" i="111"/>
  <c r="F171" i="112"/>
  <c r="F171" i="113"/>
  <c r="F171" i="114"/>
  <c r="F171" i="115"/>
  <c r="F171" i="116"/>
  <c r="F171" i="117"/>
  <c r="F171" i="118"/>
  <c r="F171" i="119"/>
  <c r="F171" i="120"/>
  <c r="F171" i="121"/>
  <c r="F171" i="122"/>
  <c r="F171" i="123"/>
  <c r="F171" i="124"/>
  <c r="F171" i="125"/>
  <c r="F171" i="126"/>
  <c r="F171" i="127"/>
  <c r="F171" i="128"/>
  <c r="F171" i="129"/>
  <c r="F171" i="130"/>
  <c r="F171" i="131"/>
  <c r="F171" i="132"/>
  <c r="F171" i="133"/>
  <c r="F171" i="134"/>
  <c r="F171" i="135"/>
  <c r="F171" i="136"/>
  <c r="F171" i="137"/>
  <c r="F171" i="138"/>
  <c r="F171" i="139"/>
  <c r="F171" i="140"/>
  <c r="F171" i="141"/>
  <c r="F171" i="142"/>
  <c r="F171" i="143"/>
  <c r="F171" i="144"/>
  <c r="F171" i="145"/>
  <c r="F171" i="147"/>
  <c r="F171" i="148"/>
  <c r="F171" i="149"/>
  <c r="F171" i="150"/>
  <c r="F171" i="151"/>
  <c r="F171" i="152"/>
  <c r="F171" i="153"/>
  <c r="F171" i="154"/>
  <c r="F171" i="155"/>
  <c r="F171" i="156"/>
  <c r="F171" i="157"/>
  <c r="F171" i="158"/>
  <c r="F171" i="159"/>
  <c r="F171" i="160"/>
  <c r="F171" i="161"/>
  <c r="F171" i="162"/>
  <c r="F171" i="163"/>
  <c r="F171" i="164"/>
  <c r="F171" i="165"/>
  <c r="F171" i="166"/>
  <c r="F171" i="167"/>
  <c r="F171" i="168"/>
  <c r="F171" i="169"/>
  <c r="F171" i="170"/>
  <c r="F171" i="171"/>
  <c r="F171" i="172"/>
  <c r="F171" i="173"/>
  <c r="F171" i="174"/>
  <c r="F171" i="2"/>
  <c r="C171" i="3"/>
  <c r="C171" i="4"/>
  <c r="C171" i="5"/>
  <c r="C171" i="6"/>
  <c r="C171" i="7"/>
  <c r="C171" i="8"/>
  <c r="C171" i="11"/>
  <c r="C171" i="12"/>
  <c r="C171" i="14"/>
  <c r="C171" i="16"/>
  <c r="C171" i="19"/>
  <c r="C171" i="20"/>
  <c r="C171" i="23"/>
  <c r="C171" i="24"/>
  <c r="C171" i="25"/>
  <c r="C171" i="26"/>
  <c r="C171" i="27"/>
  <c r="C171" i="28"/>
  <c r="C171" i="30"/>
  <c r="C171" i="31"/>
  <c r="C171" i="32"/>
  <c r="C171" i="33"/>
  <c r="C171" i="34"/>
  <c r="C171" i="35"/>
  <c r="C171" i="36"/>
  <c r="C171" i="37"/>
  <c r="C171" i="38"/>
  <c r="C171" i="39"/>
  <c r="C171" i="40"/>
  <c r="C171" i="41"/>
  <c r="C171" i="42"/>
  <c r="C171" i="43"/>
  <c r="C171" i="44"/>
  <c r="C171" i="45"/>
  <c r="C171" i="46"/>
  <c r="C171" i="47"/>
  <c r="C171" i="48"/>
  <c r="C171" i="49"/>
  <c r="C171" i="50"/>
  <c r="C171" i="51"/>
  <c r="C171" i="52"/>
  <c r="C171" i="53"/>
  <c r="C171" i="54"/>
  <c r="C171" i="55"/>
  <c r="C171" i="56"/>
  <c r="C171" i="57"/>
  <c r="C171" i="58"/>
  <c r="C171" i="59"/>
  <c r="C171" i="60"/>
  <c r="C171" i="61"/>
  <c r="C171" i="62"/>
  <c r="C171" i="63"/>
  <c r="C171" i="64"/>
  <c r="C171" i="65"/>
  <c r="C171" i="68"/>
  <c r="C171" i="69"/>
  <c r="C171" i="70"/>
  <c r="C171" i="71"/>
  <c r="C171" i="72"/>
  <c r="C171" i="73"/>
  <c r="C171" i="74"/>
  <c r="C171" i="75"/>
  <c r="C171" i="76"/>
  <c r="C171" i="77"/>
  <c r="C171" i="78"/>
  <c r="C171" i="79"/>
  <c r="C171" i="80"/>
  <c r="C171" i="81"/>
  <c r="C171" i="82"/>
  <c r="C171" i="83"/>
  <c r="C171" i="84"/>
  <c r="C171" i="85"/>
  <c r="C171" i="86"/>
  <c r="C171" i="87"/>
  <c r="C171" i="88"/>
  <c r="C171" i="89"/>
  <c r="C171" i="90"/>
  <c r="C171" i="92"/>
  <c r="C171" i="93"/>
  <c r="C171" i="94"/>
  <c r="C171" i="95"/>
  <c r="C171" i="96"/>
  <c r="C171" i="97"/>
  <c r="C171" i="98"/>
  <c r="C171" i="99"/>
  <c r="C171" i="100"/>
  <c r="C171" i="101"/>
  <c r="C171" i="102"/>
  <c r="C171" i="103"/>
  <c r="C171" i="104"/>
  <c r="C171" i="105"/>
  <c r="C171" i="106"/>
  <c r="C171" i="107"/>
  <c r="C171" i="108"/>
  <c r="C171" i="109"/>
  <c r="C171" i="110"/>
  <c r="C171" i="111"/>
  <c r="C171" i="112"/>
  <c r="C171" i="113"/>
  <c r="C171" i="114"/>
  <c r="C171" i="115"/>
  <c r="C171" i="116"/>
  <c r="C171" i="117"/>
  <c r="C171" i="118"/>
  <c r="C171" i="119"/>
  <c r="C171" i="120"/>
  <c r="C171" i="121"/>
  <c r="C171" i="122"/>
  <c r="C171" i="123"/>
  <c r="C171" i="124"/>
  <c r="C171" i="125"/>
  <c r="C171" i="126"/>
  <c r="C171" i="127"/>
  <c r="C171" i="128"/>
  <c r="C171" i="129"/>
  <c r="C171" i="130"/>
  <c r="C171" i="131"/>
  <c r="C171" i="132"/>
  <c r="C171" i="133"/>
  <c r="C171" i="134"/>
  <c r="C171" i="135"/>
  <c r="C171" i="136"/>
  <c r="C171" i="137"/>
  <c r="C171" i="138"/>
  <c r="C171" i="139"/>
  <c r="C171" i="140"/>
  <c r="C171" i="141"/>
  <c r="C171" i="142"/>
  <c r="C171" i="143"/>
  <c r="C171" i="144"/>
  <c r="C171" i="145"/>
  <c r="C171" i="147"/>
  <c r="C171" i="148"/>
  <c r="C171" i="149"/>
  <c r="C171" i="150"/>
  <c r="C171" i="151"/>
  <c r="C171" i="152"/>
  <c r="C171" i="153"/>
  <c r="C171" i="154"/>
  <c r="C171" i="155"/>
  <c r="C171" i="156"/>
  <c r="C171" i="157"/>
  <c r="C171" i="158"/>
  <c r="C171" i="159"/>
  <c r="C171" i="160"/>
  <c r="C171" i="161"/>
  <c r="C171" i="162"/>
  <c r="C171" i="163"/>
  <c r="C171" i="164"/>
  <c r="C171" i="165"/>
  <c r="C171" i="166"/>
  <c r="C171" i="167"/>
  <c r="C171" i="168"/>
  <c r="C171" i="169"/>
  <c r="C171" i="170"/>
  <c r="C171" i="171"/>
  <c r="C171" i="172"/>
  <c r="C171" i="173"/>
  <c r="C171" i="174"/>
  <c r="C171" i="2"/>
  <c r="C166" i="3"/>
  <c r="C166" i="4"/>
  <c r="C166" i="5"/>
  <c r="C166" i="6"/>
  <c r="C166" i="7"/>
  <c r="C166" i="8"/>
  <c r="C166" i="11"/>
  <c r="C166" i="12"/>
  <c r="C166" i="14"/>
  <c r="C166" i="16"/>
  <c r="C166" i="19"/>
  <c r="C166" i="20"/>
  <c r="C166" i="23"/>
  <c r="C166" i="24"/>
  <c r="C166" i="25"/>
  <c r="C166" i="26"/>
  <c r="C166" i="27"/>
  <c r="C166" i="28"/>
  <c r="C166" i="30"/>
  <c r="C166" i="31"/>
  <c r="C166" i="32"/>
  <c r="C166" i="33"/>
  <c r="C166" i="34"/>
  <c r="C166" i="35"/>
  <c r="C166" i="36"/>
  <c r="C166" i="37"/>
  <c r="C166" i="38"/>
  <c r="C166" i="39"/>
  <c r="C166" i="40"/>
  <c r="C166" i="41"/>
  <c r="C166" i="42"/>
  <c r="C166" i="43"/>
  <c r="C166" i="44"/>
  <c r="C166" i="45"/>
  <c r="C166" i="46"/>
  <c r="C166" i="47"/>
  <c r="C166" i="48"/>
  <c r="C166" i="49"/>
  <c r="C166" i="50"/>
  <c r="C166" i="51"/>
  <c r="C166" i="52"/>
  <c r="C166" i="53"/>
  <c r="C166" i="54"/>
  <c r="C166" i="55"/>
  <c r="C166" i="56"/>
  <c r="C166" i="57"/>
  <c r="C166" i="58"/>
  <c r="C166" i="59"/>
  <c r="C166" i="60"/>
  <c r="C166" i="61"/>
  <c r="C166" i="62"/>
  <c r="C166" i="63"/>
  <c r="C166" i="64"/>
  <c r="C166" i="65"/>
  <c r="C166" i="68"/>
  <c r="C166" i="69"/>
  <c r="C166" i="70"/>
  <c r="C166" i="71"/>
  <c r="C166" i="72"/>
  <c r="C166" i="73"/>
  <c r="C166" i="74"/>
  <c r="C166" i="75"/>
  <c r="C166" i="76"/>
  <c r="C166" i="77"/>
  <c r="C166" i="78"/>
  <c r="C166" i="79"/>
  <c r="C166" i="80"/>
  <c r="C166" i="81"/>
  <c r="C166" i="82"/>
  <c r="C166" i="83"/>
  <c r="C166" i="84"/>
  <c r="C166" i="85"/>
  <c r="C166" i="86"/>
  <c r="C166" i="87"/>
  <c r="C166" i="88"/>
  <c r="C166" i="89"/>
  <c r="C166" i="90"/>
  <c r="C166" i="92"/>
  <c r="C166" i="93"/>
  <c r="C166" i="94"/>
  <c r="C166" i="95"/>
  <c r="C166" i="96"/>
  <c r="C166" i="97"/>
  <c r="C166" i="98"/>
  <c r="C166" i="99"/>
  <c r="C166" i="100"/>
  <c r="C166" i="101"/>
  <c r="C166" i="102"/>
  <c r="C166" i="103"/>
  <c r="C166" i="104"/>
  <c r="C166" i="105"/>
  <c r="C166" i="106"/>
  <c r="C166" i="107"/>
  <c r="C166" i="108"/>
  <c r="C166" i="109"/>
  <c r="C166" i="110"/>
  <c r="C166" i="111"/>
  <c r="C166" i="112"/>
  <c r="C166" i="113"/>
  <c r="C166" i="114"/>
  <c r="C166" i="115"/>
  <c r="C166" i="116"/>
  <c r="C166" i="117"/>
  <c r="C166" i="118"/>
  <c r="C166" i="119"/>
  <c r="C166" i="120"/>
  <c r="C166" i="121"/>
  <c r="C166" i="122"/>
  <c r="C166" i="123"/>
  <c r="C166" i="124"/>
  <c r="C166" i="125"/>
  <c r="C166" i="126"/>
  <c r="C166" i="127"/>
  <c r="C166" i="128"/>
  <c r="C166" i="129"/>
  <c r="C166" i="130"/>
  <c r="C166" i="131"/>
  <c r="C166" i="132"/>
  <c r="C166" i="133"/>
  <c r="C166" i="134"/>
  <c r="C166" i="135"/>
  <c r="C166" i="136"/>
  <c r="C166" i="137"/>
  <c r="C166" i="138"/>
  <c r="C166" i="139"/>
  <c r="C166" i="140"/>
  <c r="C166" i="141"/>
  <c r="C166" i="142"/>
  <c r="C166" i="143"/>
  <c r="C166" i="144"/>
  <c r="C166" i="145"/>
  <c r="C166" i="147"/>
  <c r="C166" i="148"/>
  <c r="C166" i="149"/>
  <c r="C166" i="150"/>
  <c r="C166" i="151"/>
  <c r="C166" i="152"/>
  <c r="C166" i="153"/>
  <c r="C166" i="154"/>
  <c r="C166" i="155"/>
  <c r="C166" i="156"/>
  <c r="C166" i="157"/>
  <c r="C166" i="158"/>
  <c r="C166" i="159"/>
  <c r="C166" i="160"/>
  <c r="C166" i="161"/>
  <c r="C166" i="162"/>
  <c r="C166" i="163"/>
  <c r="C166" i="164"/>
  <c r="C166" i="165"/>
  <c r="C166" i="166"/>
  <c r="C166" i="167"/>
  <c r="C166" i="168"/>
  <c r="C166" i="169"/>
  <c r="C166" i="170"/>
  <c r="C166" i="171"/>
  <c r="C166" i="172"/>
  <c r="C166" i="173"/>
  <c r="C166" i="174"/>
  <c r="C166" i="2"/>
  <c r="G121" i="4"/>
  <c r="G121" i="5"/>
  <c r="G121" i="6"/>
  <c r="G121" i="7"/>
  <c r="G121" i="8"/>
  <c r="G121" i="9"/>
  <c r="G121" i="10"/>
  <c r="G121" i="11"/>
  <c r="G121" i="12"/>
  <c r="G121" i="13"/>
  <c r="G121" i="14"/>
  <c r="G121" i="16"/>
  <c r="G121" i="19"/>
  <c r="G121" i="20"/>
  <c r="G121" i="23"/>
  <c r="G121" i="24"/>
  <c r="G121" i="25"/>
  <c r="G121" i="26"/>
  <c r="G121" i="27"/>
  <c r="G121" i="28"/>
  <c r="G121" i="30"/>
  <c r="G121" i="31"/>
  <c r="G121" i="32"/>
  <c r="G121" i="33"/>
  <c r="G121" i="34"/>
  <c r="G121" i="35"/>
  <c r="G121" i="36"/>
  <c r="G121" i="37"/>
  <c r="G121" i="38"/>
  <c r="G121" i="39"/>
  <c r="G121" i="40"/>
  <c r="G121" i="41"/>
  <c r="G121" i="42"/>
  <c r="G121" i="43"/>
  <c r="G121" i="44"/>
  <c r="G121" i="45"/>
  <c r="G121" i="46"/>
  <c r="G121" i="47"/>
  <c r="G121" i="48"/>
  <c r="G121" i="49"/>
  <c r="G121" i="50"/>
  <c r="G121" i="51"/>
  <c r="G121" i="52"/>
  <c r="G121" i="53"/>
  <c r="G121" i="54"/>
  <c r="G121" i="55"/>
  <c r="G121" i="56"/>
  <c r="G121" i="57"/>
  <c r="G121" i="58"/>
  <c r="G121" i="59"/>
  <c r="G121" i="60"/>
  <c r="G121" i="61"/>
  <c r="G121" i="62"/>
  <c r="G121" i="63"/>
  <c r="G121" i="64"/>
  <c r="G121" i="65"/>
  <c r="G121" i="68"/>
  <c r="G121" i="69"/>
  <c r="G121" i="70"/>
  <c r="G121" i="71"/>
  <c r="G121" i="72"/>
  <c r="G121" i="73"/>
  <c r="G121" i="74"/>
  <c r="G121" i="75"/>
  <c r="G121" i="76"/>
  <c r="G121" i="77"/>
  <c r="G121" i="78"/>
  <c r="G121" i="79"/>
  <c r="G121" i="80"/>
  <c r="G121" i="81"/>
  <c r="G121" i="82"/>
  <c r="G121" i="83"/>
  <c r="G121" i="84"/>
  <c r="G121" i="85"/>
  <c r="G121" i="86"/>
  <c r="G121" i="87"/>
  <c r="G121" i="88"/>
  <c r="G121" i="89"/>
  <c r="G121" i="90"/>
  <c r="G121" i="92"/>
  <c r="G121" i="93"/>
  <c r="G121" i="94"/>
  <c r="G121" i="95"/>
  <c r="G121" i="96"/>
  <c r="G121" i="97"/>
  <c r="G121" i="98"/>
  <c r="G121" i="99"/>
  <c r="G121" i="100"/>
  <c r="G121" i="101"/>
  <c r="G121" i="102"/>
  <c r="G121" i="103"/>
  <c r="G121" i="104"/>
  <c r="G121" i="105"/>
  <c r="G121" i="106"/>
  <c r="G121" i="107"/>
  <c r="G121" i="108"/>
  <c r="G121" i="109"/>
  <c r="G121" i="110"/>
  <c r="G121" i="111"/>
  <c r="G121" i="112"/>
  <c r="G121" i="113"/>
  <c r="G121" i="114"/>
  <c r="G121" i="115"/>
  <c r="G121" i="116"/>
  <c r="G121" i="117"/>
  <c r="G121" i="118"/>
  <c r="G121" i="119"/>
  <c r="G121" i="120"/>
  <c r="G121" i="121"/>
  <c r="G121" i="122"/>
  <c r="G121" i="123"/>
  <c r="G121" i="124"/>
  <c r="G121" i="125"/>
  <c r="G121" i="126"/>
  <c r="G121" i="127"/>
  <c r="G121" i="128"/>
  <c r="G121" i="129"/>
  <c r="G121" i="130"/>
  <c r="G121" i="131"/>
  <c r="G121" i="132"/>
  <c r="G121" i="133"/>
  <c r="G121" i="134"/>
  <c r="G121" i="135"/>
  <c r="G121" i="136"/>
  <c r="G121" i="137"/>
  <c r="G121" i="138"/>
  <c r="G121" i="139"/>
  <c r="G121" i="140"/>
  <c r="G121" i="141"/>
  <c r="G121" i="142"/>
  <c r="G121" i="143"/>
  <c r="G121" i="144"/>
  <c r="G121" i="145"/>
  <c r="G121" i="147"/>
  <c r="G121" i="148"/>
  <c r="G121" i="149"/>
  <c r="G121" i="150"/>
  <c r="G121" i="151"/>
  <c r="G121" i="152"/>
  <c r="G121" i="153"/>
  <c r="G121" i="154"/>
  <c r="G121" i="155"/>
  <c r="G121" i="156"/>
  <c r="G121" i="157"/>
  <c r="G121" i="158"/>
  <c r="G121" i="159"/>
  <c r="G121" i="160"/>
  <c r="G121" i="161"/>
  <c r="G121" i="162"/>
  <c r="G121" i="163"/>
  <c r="G121" i="164"/>
  <c r="G121" i="165"/>
  <c r="G121" i="166"/>
  <c r="G121" i="167"/>
  <c r="G121" i="168"/>
  <c r="G121" i="169"/>
  <c r="G121" i="170"/>
  <c r="G121" i="171"/>
  <c r="G121" i="172"/>
  <c r="G121" i="173"/>
  <c r="G121" i="174"/>
  <c r="G121" i="2"/>
  <c r="J40" i="4"/>
  <c r="J33" i="4"/>
  <c r="I29" i="4"/>
  <c r="I28" i="4"/>
  <c r="I27" i="4"/>
  <c r="I25" i="4"/>
  <c r="I22" i="4"/>
  <c r="I21" i="4"/>
  <c r="I11" i="4"/>
  <c r="I40" i="5"/>
  <c r="I26" i="5"/>
  <c r="I40" i="6"/>
  <c r="I32" i="6"/>
  <c r="I29" i="6"/>
  <c r="I27" i="6"/>
  <c r="I26" i="6"/>
  <c r="I24" i="6"/>
  <c r="I22" i="6"/>
  <c r="I21" i="6"/>
  <c r="I19" i="6"/>
  <c r="I40" i="7"/>
  <c r="I34" i="7"/>
  <c r="J32" i="7"/>
  <c r="I29" i="7"/>
  <c r="I26" i="7"/>
  <c r="I25" i="7"/>
  <c r="I22" i="7"/>
  <c r="I21" i="7"/>
  <c r="I19" i="7"/>
  <c r="I12" i="7"/>
  <c r="I11" i="7"/>
  <c r="J32" i="8"/>
  <c r="I27" i="8"/>
  <c r="I23" i="8"/>
  <c r="I21" i="8"/>
  <c r="I11" i="8"/>
  <c r="H148" i="9"/>
  <c r="C148" i="9" s="1"/>
  <c r="H147" i="9"/>
  <c r="J147" i="9" s="1"/>
  <c r="H145" i="9"/>
  <c r="H144" i="9"/>
  <c r="H143" i="9"/>
  <c r="I143" i="9" s="1"/>
  <c r="I28" i="9"/>
  <c r="I26" i="9"/>
  <c r="I24" i="9"/>
  <c r="I21" i="9"/>
  <c r="H148" i="10"/>
  <c r="C148" i="10" s="1"/>
  <c r="H147" i="10"/>
  <c r="J147" i="10" s="1"/>
  <c r="H145" i="10"/>
  <c r="C145" i="10" s="1"/>
  <c r="H144" i="10"/>
  <c r="C144" i="10" s="1"/>
  <c r="H143" i="10"/>
  <c r="C143" i="10" s="1"/>
  <c r="I40" i="10"/>
  <c r="I29" i="10"/>
  <c r="I28" i="10"/>
  <c r="I26" i="10"/>
  <c r="I23" i="10"/>
  <c r="I22" i="10"/>
  <c r="I21" i="10"/>
  <c r="I14" i="10"/>
  <c r="I13" i="10"/>
  <c r="I32" i="11"/>
  <c r="I29" i="11"/>
  <c r="I27" i="11"/>
  <c r="I23" i="11"/>
  <c r="I21" i="11"/>
  <c r="I18" i="11"/>
  <c r="I11" i="11"/>
  <c r="J40" i="12"/>
  <c r="J34" i="12"/>
  <c r="J32" i="12"/>
  <c r="I27" i="12"/>
  <c r="I26" i="12"/>
  <c r="I24" i="12"/>
  <c r="I22" i="12"/>
  <c r="I19" i="12"/>
  <c r="H148" i="13"/>
  <c r="H147" i="13"/>
  <c r="C147" i="13" s="1"/>
  <c r="H145" i="13"/>
  <c r="I145" i="13" s="1"/>
  <c r="H144" i="13"/>
  <c r="C144" i="13" s="1"/>
  <c r="H143" i="13"/>
  <c r="C143" i="13" s="1"/>
  <c r="J40" i="13"/>
  <c r="I29" i="13"/>
  <c r="I28" i="13"/>
  <c r="I26" i="13"/>
  <c r="I25" i="13"/>
  <c r="I23" i="13"/>
  <c r="I22" i="13"/>
  <c r="I21" i="13"/>
  <c r="I14" i="13"/>
  <c r="I13" i="13"/>
  <c r="J40" i="14"/>
  <c r="I29" i="14"/>
  <c r="I26" i="14"/>
  <c r="I25" i="14"/>
  <c r="I23" i="14"/>
  <c r="I22" i="14"/>
  <c r="I11" i="14"/>
  <c r="I40" i="16"/>
  <c r="I34" i="16"/>
  <c r="I33" i="16"/>
  <c r="I28" i="16"/>
  <c r="I26" i="16"/>
  <c r="I24" i="16"/>
  <c r="I40" i="19"/>
  <c r="J34" i="19"/>
  <c r="I33" i="19"/>
  <c r="I29" i="19"/>
  <c r="I28" i="19"/>
  <c r="I26" i="19"/>
  <c r="I25" i="19"/>
  <c r="I22" i="19"/>
  <c r="H148" i="20"/>
  <c r="J148" i="20" s="1"/>
  <c r="H147" i="20"/>
  <c r="H145" i="20"/>
  <c r="C145" i="20" s="1"/>
  <c r="H144" i="20"/>
  <c r="H143" i="20"/>
  <c r="C143" i="20" s="1"/>
  <c r="I32" i="20"/>
  <c r="I27" i="20"/>
  <c r="I26" i="20"/>
  <c r="I23" i="20"/>
  <c r="I22" i="20"/>
  <c r="I14" i="20"/>
  <c r="I13" i="20"/>
  <c r="I12" i="20"/>
  <c r="H148" i="23"/>
  <c r="J148" i="23" s="1"/>
  <c r="H147" i="23"/>
  <c r="C147" i="23" s="1"/>
  <c r="H145" i="23"/>
  <c r="C145" i="23" s="1"/>
  <c r="H144" i="23"/>
  <c r="C144" i="23" s="1"/>
  <c r="H143" i="23"/>
  <c r="C143" i="23" s="1"/>
  <c r="J40" i="23"/>
  <c r="J32" i="23"/>
  <c r="I29" i="23"/>
  <c r="I26" i="23"/>
  <c r="I24" i="23"/>
  <c r="I23" i="23"/>
  <c r="I14" i="23"/>
  <c r="I12" i="23"/>
  <c r="H148" i="24"/>
  <c r="H147" i="24"/>
  <c r="C147" i="24" s="1"/>
  <c r="H145" i="24"/>
  <c r="C145" i="24" s="1"/>
  <c r="H144" i="24"/>
  <c r="H143" i="24"/>
  <c r="C143" i="24" s="1"/>
  <c r="I34" i="24"/>
  <c r="I33" i="24"/>
  <c r="I32" i="24"/>
  <c r="I29" i="24"/>
  <c r="I27" i="24"/>
  <c r="I26" i="24"/>
  <c r="I24" i="24"/>
  <c r="I22" i="24"/>
  <c r="I14" i="24"/>
  <c r="I13" i="24"/>
  <c r="I11" i="24"/>
  <c r="H148" i="25"/>
  <c r="H147" i="25"/>
  <c r="H145" i="25"/>
  <c r="C145" i="25" s="1"/>
  <c r="H144" i="25"/>
  <c r="H143" i="25"/>
  <c r="C143" i="25" s="1"/>
  <c r="J40" i="25"/>
  <c r="I32" i="25"/>
  <c r="I29" i="25"/>
  <c r="I26" i="25"/>
  <c r="I25" i="25"/>
  <c r="I24" i="25"/>
  <c r="I23" i="25"/>
  <c r="I22" i="25"/>
  <c r="I14" i="25"/>
  <c r="I13" i="25"/>
  <c r="I40" i="26"/>
  <c r="I29" i="26"/>
  <c r="I26" i="26"/>
  <c r="I24" i="26"/>
  <c r="I21" i="26"/>
  <c r="H148" i="27"/>
  <c r="C148" i="27" s="1"/>
  <c r="H147" i="27"/>
  <c r="C147" i="27" s="1"/>
  <c r="H145" i="27"/>
  <c r="C145" i="27" s="1"/>
  <c r="H144" i="27"/>
  <c r="C144" i="27" s="1"/>
  <c r="H143" i="27"/>
  <c r="C143" i="27" s="1"/>
  <c r="I40" i="27"/>
  <c r="I34" i="27"/>
  <c r="I33" i="27"/>
  <c r="I29" i="27"/>
  <c r="I26" i="27"/>
  <c r="I25" i="27"/>
  <c r="I24" i="27"/>
  <c r="I23" i="27"/>
  <c r="I14" i="27"/>
  <c r="H148" i="28"/>
  <c r="I148" i="28" s="1"/>
  <c r="H147" i="28"/>
  <c r="H145" i="28"/>
  <c r="H144" i="28"/>
  <c r="C144" i="28" s="1"/>
  <c r="H143" i="28"/>
  <c r="C143" i="28" s="1"/>
  <c r="I40" i="28"/>
  <c r="I29" i="28"/>
  <c r="I28" i="28"/>
  <c r="I26" i="28"/>
  <c r="I25" i="28"/>
  <c r="I23" i="28"/>
  <c r="I22" i="28"/>
  <c r="I12" i="28"/>
  <c r="H148" i="30"/>
  <c r="I148" i="30" s="1"/>
  <c r="H147" i="30"/>
  <c r="C147" i="30" s="1"/>
  <c r="H145" i="30"/>
  <c r="H144" i="30"/>
  <c r="C144" i="30" s="1"/>
  <c r="H143" i="30"/>
  <c r="J33" i="30"/>
  <c r="I26" i="30"/>
  <c r="I24" i="30"/>
  <c r="I23" i="30"/>
  <c r="I22" i="30"/>
  <c r="I14" i="30"/>
  <c r="I13" i="30"/>
  <c r="H148" i="31"/>
  <c r="C148" i="31" s="1"/>
  <c r="H147" i="31"/>
  <c r="C147" i="31" s="1"/>
  <c r="H145" i="31"/>
  <c r="C145" i="31" s="1"/>
  <c r="H144" i="31"/>
  <c r="C144" i="31" s="1"/>
  <c r="H143" i="31"/>
  <c r="C143" i="31" s="1"/>
  <c r="I29" i="31"/>
  <c r="I26" i="31"/>
  <c r="I23" i="31"/>
  <c r="H148" i="32"/>
  <c r="C148" i="32" s="1"/>
  <c r="H147" i="32"/>
  <c r="I147" i="32" s="1"/>
  <c r="H145" i="32"/>
  <c r="C145" i="32" s="1"/>
  <c r="H144" i="32"/>
  <c r="C144" i="32" s="1"/>
  <c r="H143" i="32"/>
  <c r="C143" i="32" s="1"/>
  <c r="J34" i="32"/>
  <c r="I29" i="32"/>
  <c r="I26" i="32"/>
  <c r="I25" i="32"/>
  <c r="I24" i="32"/>
  <c r="I23" i="32"/>
  <c r="I21" i="32"/>
  <c r="I17" i="32"/>
  <c r="I13" i="32"/>
  <c r="I40" i="33"/>
  <c r="J33" i="33"/>
  <c r="I29" i="33"/>
  <c r="I26" i="33"/>
  <c r="I24" i="33"/>
  <c r="J34" i="34"/>
  <c r="I29" i="34"/>
  <c r="I28" i="34"/>
  <c r="I25" i="34"/>
  <c r="I23" i="34"/>
  <c r="I22" i="34"/>
  <c r="I21" i="34"/>
  <c r="J40" i="35"/>
  <c r="I34" i="35"/>
  <c r="I33" i="35"/>
  <c r="I29" i="35"/>
  <c r="I28" i="35"/>
  <c r="I25" i="35"/>
  <c r="I24" i="35"/>
  <c r="I33" i="36"/>
  <c r="I29" i="36"/>
  <c r="I28" i="36"/>
  <c r="I27" i="36"/>
  <c r="I26" i="36"/>
  <c r="I25" i="36"/>
  <c r="I24" i="36"/>
  <c r="I23" i="36"/>
  <c r="I19" i="36"/>
  <c r="I11" i="36"/>
  <c r="H148" i="37"/>
  <c r="H147" i="37"/>
  <c r="C147" i="37" s="1"/>
  <c r="H145" i="37"/>
  <c r="I145" i="37" s="1"/>
  <c r="H144" i="37"/>
  <c r="C144" i="37" s="1"/>
  <c r="H143" i="37"/>
  <c r="J33" i="37"/>
  <c r="I29" i="37"/>
  <c r="I26" i="37"/>
  <c r="I25" i="37"/>
  <c r="I24" i="37"/>
  <c r="I22" i="37"/>
  <c r="I14" i="37"/>
  <c r="H148" i="38"/>
  <c r="H147" i="38"/>
  <c r="J147" i="38" s="1"/>
  <c r="H145" i="38"/>
  <c r="C145" i="38" s="1"/>
  <c r="H144" i="38"/>
  <c r="C144" i="38" s="1"/>
  <c r="H143" i="38"/>
  <c r="C143" i="38" s="1"/>
  <c r="J40" i="38"/>
  <c r="J33" i="38"/>
  <c r="I29" i="38"/>
  <c r="I27" i="38"/>
  <c r="I25" i="38"/>
  <c r="I23" i="38"/>
  <c r="I14" i="38"/>
  <c r="I13" i="38"/>
  <c r="I11" i="38"/>
  <c r="H148" i="39"/>
  <c r="C148" i="39" s="1"/>
  <c r="H147" i="39"/>
  <c r="I147" i="39" s="1"/>
  <c r="H145" i="39"/>
  <c r="C145" i="39" s="1"/>
  <c r="H144" i="39"/>
  <c r="C144" i="39" s="1"/>
  <c r="H143" i="39"/>
  <c r="C143" i="39" s="1"/>
  <c r="J34" i="39"/>
  <c r="I29" i="39"/>
  <c r="I28" i="39"/>
  <c r="I27" i="39"/>
  <c r="I25" i="39"/>
  <c r="I24" i="39"/>
  <c r="I23" i="39"/>
  <c r="I21" i="39"/>
  <c r="I13" i="39"/>
  <c r="H148" i="40"/>
  <c r="C148" i="40" s="1"/>
  <c r="H147" i="40"/>
  <c r="H145" i="40"/>
  <c r="H144" i="40"/>
  <c r="C144" i="40" s="1"/>
  <c r="H143" i="40"/>
  <c r="C143" i="40" s="1"/>
  <c r="I40" i="40"/>
  <c r="I33" i="40"/>
  <c r="I28" i="40"/>
  <c r="I27" i="40"/>
  <c r="I26" i="40"/>
  <c r="I25" i="40"/>
  <c r="I24" i="40"/>
  <c r="I23" i="40"/>
  <c r="I21" i="40"/>
  <c r="I14" i="40"/>
  <c r="I13" i="40"/>
  <c r="H148" i="41"/>
  <c r="H147" i="41"/>
  <c r="C147" i="41" s="1"/>
  <c r="H145" i="41"/>
  <c r="C145" i="41" s="1"/>
  <c r="H144" i="41"/>
  <c r="C144" i="41" s="1"/>
  <c r="H143" i="41"/>
  <c r="C143" i="41" s="1"/>
  <c r="I40" i="41"/>
  <c r="I32" i="41"/>
  <c r="I29" i="41"/>
  <c r="I26" i="41"/>
  <c r="I25" i="41"/>
  <c r="I23" i="41"/>
  <c r="I40" i="42"/>
  <c r="J32" i="42"/>
  <c r="I29" i="42"/>
  <c r="I28" i="42"/>
  <c r="I25" i="42"/>
  <c r="I11" i="42"/>
  <c r="J40" i="43"/>
  <c r="I34" i="43"/>
  <c r="J33" i="43"/>
  <c r="J32" i="43"/>
  <c r="I29" i="43"/>
  <c r="I28" i="43"/>
  <c r="I24" i="43"/>
  <c r="I23" i="43"/>
  <c r="I21" i="43"/>
  <c r="I12" i="43"/>
  <c r="I34" i="44"/>
  <c r="I29" i="44"/>
  <c r="I26" i="44"/>
  <c r="I22" i="44"/>
  <c r="I12" i="44"/>
  <c r="I40" i="45"/>
  <c r="I33" i="45"/>
  <c r="I29" i="45"/>
  <c r="I25" i="45"/>
  <c r="I22" i="45"/>
  <c r="I12" i="45"/>
  <c r="H148" i="46"/>
  <c r="C148" i="46" s="1"/>
  <c r="H147" i="46"/>
  <c r="C147" i="46" s="1"/>
  <c r="H145" i="46"/>
  <c r="H144" i="46"/>
  <c r="C144" i="46" s="1"/>
  <c r="H143" i="46"/>
  <c r="C143" i="46" s="1"/>
  <c r="J40" i="46"/>
  <c r="I34" i="46"/>
  <c r="I33" i="46"/>
  <c r="I29" i="46"/>
  <c r="I27" i="46"/>
  <c r="I26" i="46"/>
  <c r="I24" i="46"/>
  <c r="I23" i="46"/>
  <c r="I21" i="46"/>
  <c r="I19" i="46"/>
  <c r="I14" i="46"/>
  <c r="I13" i="46"/>
  <c r="H148" i="47"/>
  <c r="H147" i="47"/>
  <c r="H145" i="47"/>
  <c r="C145" i="47" s="1"/>
  <c r="H144" i="47"/>
  <c r="H143" i="47"/>
  <c r="C143" i="47" s="1"/>
  <c r="J40" i="47"/>
  <c r="I28" i="47"/>
  <c r="I23" i="47"/>
  <c r="I22" i="47"/>
  <c r="I14" i="47"/>
  <c r="H148" i="48"/>
  <c r="C148" i="48" s="1"/>
  <c r="H147" i="48"/>
  <c r="J147" i="48" s="1"/>
  <c r="H145" i="48"/>
  <c r="H144" i="48"/>
  <c r="C144" i="48" s="1"/>
  <c r="H143" i="48"/>
  <c r="J40" i="48"/>
  <c r="I34" i="48"/>
  <c r="I26" i="48"/>
  <c r="I22" i="48"/>
  <c r="I21" i="48"/>
  <c r="I14" i="48"/>
  <c r="I12" i="48"/>
  <c r="H148" i="49"/>
  <c r="H147" i="49"/>
  <c r="C147" i="49" s="1"/>
  <c r="H145" i="49"/>
  <c r="C145" i="49" s="1"/>
  <c r="H144" i="49"/>
  <c r="C144" i="49" s="1"/>
  <c r="H143" i="49"/>
  <c r="C143" i="49" s="1"/>
  <c r="I29" i="49"/>
  <c r="I28" i="49"/>
  <c r="I26" i="49"/>
  <c r="I24" i="49"/>
  <c r="I23" i="49"/>
  <c r="I22" i="49"/>
  <c r="I21" i="49"/>
  <c r="I12" i="49"/>
  <c r="I34" i="50"/>
  <c r="I27" i="50"/>
  <c r="I25" i="50"/>
  <c r="I24" i="50"/>
  <c r="I23" i="50"/>
  <c r="I22" i="50"/>
  <c r="I21" i="50"/>
  <c r="H148" i="51"/>
  <c r="C148" i="51" s="1"/>
  <c r="H147" i="51"/>
  <c r="C147" i="51" s="1"/>
  <c r="H145" i="51"/>
  <c r="C145" i="51" s="1"/>
  <c r="H144" i="51"/>
  <c r="C144" i="51" s="1"/>
  <c r="H143" i="51"/>
  <c r="C143" i="51" s="1"/>
  <c r="J40" i="51"/>
  <c r="I34" i="51"/>
  <c r="I33" i="51"/>
  <c r="I29" i="51"/>
  <c r="I28" i="51"/>
  <c r="I24" i="51"/>
  <c r="I22" i="51"/>
  <c r="I14" i="51"/>
  <c r="I12" i="51"/>
  <c r="I40" i="52"/>
  <c r="I29" i="52"/>
  <c r="I28" i="52"/>
  <c r="I27" i="52"/>
  <c r="I26" i="52"/>
  <c r="I25" i="52"/>
  <c r="I24" i="52"/>
  <c r="I22" i="52"/>
  <c r="I19" i="52"/>
  <c r="H148" i="53"/>
  <c r="J148" i="53" s="1"/>
  <c r="H147" i="53"/>
  <c r="J147" i="53" s="1"/>
  <c r="H145" i="53"/>
  <c r="C145" i="53" s="1"/>
  <c r="H144" i="53"/>
  <c r="H143" i="53"/>
  <c r="C143" i="53" s="1"/>
  <c r="J32" i="53"/>
  <c r="I29" i="53"/>
  <c r="I28" i="53"/>
  <c r="I26" i="53"/>
  <c r="I25" i="53"/>
  <c r="I24" i="53"/>
  <c r="I23" i="53"/>
  <c r="I19" i="53"/>
  <c r="I14" i="53"/>
  <c r="I11" i="53"/>
  <c r="H148" i="54"/>
  <c r="H147" i="54"/>
  <c r="J147" i="54" s="1"/>
  <c r="H145" i="54"/>
  <c r="C145" i="54" s="1"/>
  <c r="H144" i="54"/>
  <c r="C144" i="54" s="1"/>
  <c r="H143" i="54"/>
  <c r="C143" i="54" s="1"/>
  <c r="I28" i="54"/>
  <c r="I24" i="54"/>
  <c r="I21" i="54"/>
  <c r="I19" i="54"/>
  <c r="I14" i="54"/>
  <c r="I13" i="54"/>
  <c r="I11" i="54"/>
  <c r="H148" i="55"/>
  <c r="C148" i="55" s="1"/>
  <c r="H147" i="55"/>
  <c r="H145" i="55"/>
  <c r="C145" i="55" s="1"/>
  <c r="H144" i="55"/>
  <c r="H143" i="55"/>
  <c r="C143" i="55" s="1"/>
  <c r="I34" i="55"/>
  <c r="I28" i="55"/>
  <c r="I26" i="55"/>
  <c r="I25" i="55"/>
  <c r="I24" i="55"/>
  <c r="I23" i="55"/>
  <c r="I21" i="55"/>
  <c r="I14" i="55"/>
  <c r="I40" i="56"/>
  <c r="I34" i="56"/>
  <c r="J32" i="56"/>
  <c r="I29" i="56"/>
  <c r="I28" i="56"/>
  <c r="I27" i="56"/>
  <c r="I25" i="56"/>
  <c r="I24" i="56"/>
  <c r="I22" i="56"/>
  <c r="I21" i="56"/>
  <c r="I12" i="56"/>
  <c r="I40" i="57"/>
  <c r="J33" i="57"/>
  <c r="I29" i="57"/>
  <c r="I28" i="57"/>
  <c r="I25" i="57"/>
  <c r="I24" i="57"/>
  <c r="I22" i="57"/>
  <c r="I19" i="57"/>
  <c r="I11" i="57"/>
  <c r="J40" i="58"/>
  <c r="J34" i="58"/>
  <c r="I32" i="58"/>
  <c r="I29" i="58"/>
  <c r="I26" i="58"/>
  <c r="I25" i="58"/>
  <c r="I22" i="58"/>
  <c r="I12" i="58"/>
  <c r="H148" i="59"/>
  <c r="C148" i="59" s="1"/>
  <c r="H147" i="59"/>
  <c r="C147" i="59" s="1"/>
  <c r="H145" i="59"/>
  <c r="C145" i="59" s="1"/>
  <c r="H144" i="59"/>
  <c r="C144" i="59" s="1"/>
  <c r="H143" i="59"/>
  <c r="C143" i="59" s="1"/>
  <c r="I29" i="59"/>
  <c r="I28" i="59"/>
  <c r="I25" i="59"/>
  <c r="I24" i="59"/>
  <c r="I14" i="59"/>
  <c r="I13" i="59"/>
  <c r="I12" i="59"/>
  <c r="H148" i="60"/>
  <c r="C148" i="60" s="1"/>
  <c r="H147" i="60"/>
  <c r="C147" i="60" s="1"/>
  <c r="H145" i="60"/>
  <c r="C145" i="60" s="1"/>
  <c r="H144" i="60"/>
  <c r="I144" i="60" s="1"/>
  <c r="H143" i="60"/>
  <c r="C143" i="60" s="1"/>
  <c r="I29" i="60"/>
  <c r="I24" i="60"/>
  <c r="I22" i="60"/>
  <c r="I21" i="60"/>
  <c r="I13" i="60"/>
  <c r="I12" i="60"/>
  <c r="H148" i="61"/>
  <c r="I148" i="61" s="1"/>
  <c r="H147" i="61"/>
  <c r="C147" i="61" s="1"/>
  <c r="H145" i="61"/>
  <c r="C145" i="61" s="1"/>
  <c r="H144" i="61"/>
  <c r="H143" i="61"/>
  <c r="C143" i="61" s="1"/>
  <c r="J34" i="61"/>
  <c r="I33" i="61"/>
  <c r="I29" i="61"/>
  <c r="I28" i="61"/>
  <c r="I26" i="61"/>
  <c r="I23" i="61"/>
  <c r="I22" i="61"/>
  <c r="I19" i="61"/>
  <c r="I13" i="61"/>
  <c r="I11" i="61"/>
  <c r="H148" i="62"/>
  <c r="H147" i="62"/>
  <c r="J147" i="62" s="1"/>
  <c r="H145" i="62"/>
  <c r="C145" i="62" s="1"/>
  <c r="H144" i="62"/>
  <c r="J144" i="62" s="1"/>
  <c r="H143" i="62"/>
  <c r="C143" i="62" s="1"/>
  <c r="J40" i="62"/>
  <c r="I34" i="62"/>
  <c r="I33" i="62"/>
  <c r="I29" i="62"/>
  <c r="I26" i="62"/>
  <c r="I24" i="62"/>
  <c r="I19" i="62"/>
  <c r="I13" i="62"/>
  <c r="H148" i="63"/>
  <c r="C148" i="63" s="1"/>
  <c r="H147" i="63"/>
  <c r="C147" i="63" s="1"/>
  <c r="H145" i="63"/>
  <c r="H144" i="63"/>
  <c r="H143" i="63"/>
  <c r="C143" i="63" s="1"/>
  <c r="J34" i="63"/>
  <c r="I33" i="63"/>
  <c r="I29" i="63"/>
  <c r="I26" i="63"/>
  <c r="I24" i="63"/>
  <c r="I23" i="63"/>
  <c r="I22" i="63"/>
  <c r="I19" i="63"/>
  <c r="I18" i="63"/>
  <c r="H148" i="64"/>
  <c r="H147" i="64"/>
  <c r="C147" i="64" s="1"/>
  <c r="H145" i="64"/>
  <c r="C145" i="64" s="1"/>
  <c r="H144" i="64"/>
  <c r="H143" i="64"/>
  <c r="C143" i="64" s="1"/>
  <c r="I40" i="64"/>
  <c r="I29" i="64"/>
  <c r="I27" i="64"/>
  <c r="I26" i="64"/>
  <c r="I25" i="64"/>
  <c r="I24" i="64"/>
  <c r="I23" i="64"/>
  <c r="I22" i="64"/>
  <c r="I21" i="64"/>
  <c r="I13" i="64"/>
  <c r="J40" i="65"/>
  <c r="I28" i="65"/>
  <c r="I27" i="65"/>
  <c r="I26" i="65"/>
  <c r="I24" i="65"/>
  <c r="I22" i="65"/>
  <c r="I21" i="65"/>
  <c r="I11" i="65"/>
  <c r="H148" i="68"/>
  <c r="H147" i="68"/>
  <c r="J147" i="68" s="1"/>
  <c r="H145" i="68"/>
  <c r="C145" i="68" s="1"/>
  <c r="H144" i="68"/>
  <c r="H143" i="68"/>
  <c r="C143" i="68" s="1"/>
  <c r="I40" i="68"/>
  <c r="J33" i="68"/>
  <c r="I27" i="68"/>
  <c r="I26" i="68"/>
  <c r="I23" i="68"/>
  <c r="I19" i="68"/>
  <c r="I17" i="68"/>
  <c r="I14" i="68"/>
  <c r="I40" i="69"/>
  <c r="J34" i="69"/>
  <c r="J33" i="69"/>
  <c r="I29" i="69"/>
  <c r="I28" i="69"/>
  <c r="I26" i="69"/>
  <c r="I24" i="69"/>
  <c r="I22" i="69"/>
  <c r="I21" i="69"/>
  <c r="I19" i="69"/>
  <c r="I29" i="70"/>
  <c r="I28" i="70"/>
  <c r="I27" i="70"/>
  <c r="I26" i="70"/>
  <c r="I25" i="70"/>
  <c r="I24" i="70"/>
  <c r="I23" i="70"/>
  <c r="I21" i="70"/>
  <c r="J40" i="71"/>
  <c r="I29" i="71"/>
  <c r="I27" i="71"/>
  <c r="I24" i="71"/>
  <c r="I22" i="71"/>
  <c r="J34" i="72"/>
  <c r="I32" i="72"/>
  <c r="I29" i="72"/>
  <c r="I28" i="72"/>
  <c r="I26" i="72"/>
  <c r="I25" i="72"/>
  <c r="I23" i="72"/>
  <c r="I21" i="72"/>
  <c r="I12" i="72"/>
  <c r="I11" i="72"/>
  <c r="H148" i="73"/>
  <c r="C148" i="73" s="1"/>
  <c r="H147" i="73"/>
  <c r="I147" i="73" s="1"/>
  <c r="H145" i="73"/>
  <c r="I145" i="73" s="1"/>
  <c r="H144" i="73"/>
  <c r="C144" i="73" s="1"/>
  <c r="H143" i="73"/>
  <c r="C143" i="73" s="1"/>
  <c r="J34" i="73"/>
  <c r="I33" i="73"/>
  <c r="I29" i="73"/>
  <c r="I27" i="73"/>
  <c r="I26" i="73"/>
  <c r="I25" i="73"/>
  <c r="I23" i="73"/>
  <c r="I22" i="73"/>
  <c r="I14" i="73"/>
  <c r="I11" i="73"/>
  <c r="H148" i="74"/>
  <c r="I148" i="74" s="1"/>
  <c r="H147" i="74"/>
  <c r="C147" i="74" s="1"/>
  <c r="H145" i="74"/>
  <c r="C145" i="74" s="1"/>
  <c r="H144" i="74"/>
  <c r="H143" i="74"/>
  <c r="I27" i="74"/>
  <c r="I25" i="74"/>
  <c r="I23" i="74"/>
  <c r="I19" i="74"/>
  <c r="I14" i="74"/>
  <c r="I13" i="74"/>
  <c r="I11" i="74"/>
  <c r="H148" i="75"/>
  <c r="H147" i="75"/>
  <c r="C147" i="75" s="1"/>
  <c r="H145" i="75"/>
  <c r="H144" i="75"/>
  <c r="C144" i="75" s="1"/>
  <c r="H143" i="75"/>
  <c r="I34" i="75"/>
  <c r="I29" i="75"/>
  <c r="I25" i="75"/>
  <c r="I22" i="75"/>
  <c r="I19" i="75"/>
  <c r="I13" i="75"/>
  <c r="I12" i="75"/>
  <c r="H148" i="76"/>
  <c r="H147" i="76"/>
  <c r="C147" i="76" s="1"/>
  <c r="H145" i="76"/>
  <c r="C145" i="76" s="1"/>
  <c r="H144" i="76"/>
  <c r="C144" i="76" s="1"/>
  <c r="H143" i="76"/>
  <c r="J34" i="76"/>
  <c r="I33" i="76"/>
  <c r="I29" i="76"/>
  <c r="I28" i="76"/>
  <c r="I27" i="76"/>
  <c r="I26" i="76"/>
  <c r="I25" i="76"/>
  <c r="I23" i="76"/>
  <c r="I22" i="76"/>
  <c r="I21" i="76"/>
  <c r="I14" i="76"/>
  <c r="I11" i="76"/>
  <c r="H148" i="77"/>
  <c r="H147" i="77"/>
  <c r="H145" i="77"/>
  <c r="C145" i="77" s="1"/>
  <c r="H144" i="77"/>
  <c r="H143" i="77"/>
  <c r="C143" i="77" s="1"/>
  <c r="I28" i="77"/>
  <c r="I27" i="77"/>
  <c r="I26" i="77"/>
  <c r="I25" i="77"/>
  <c r="I24" i="77"/>
  <c r="I22" i="77"/>
  <c r="I14" i="77"/>
  <c r="I12" i="77"/>
  <c r="J40" i="78"/>
  <c r="J34" i="78"/>
  <c r="I28" i="78"/>
  <c r="I26" i="78"/>
  <c r="I25" i="78"/>
  <c r="I22" i="78"/>
  <c r="H148" i="79"/>
  <c r="C148" i="79" s="1"/>
  <c r="H147" i="79"/>
  <c r="I147" i="79" s="1"/>
  <c r="H145" i="79"/>
  <c r="C145" i="79" s="1"/>
  <c r="H144" i="79"/>
  <c r="H143" i="79"/>
  <c r="C143" i="79" s="1"/>
  <c r="J40" i="79"/>
  <c r="I33" i="79"/>
  <c r="I32" i="79"/>
  <c r="I28" i="79"/>
  <c r="I27" i="79"/>
  <c r="I26" i="79"/>
  <c r="I23" i="79"/>
  <c r="I22" i="79"/>
  <c r="I14" i="79"/>
  <c r="H148" i="80"/>
  <c r="H147" i="80"/>
  <c r="C147" i="80" s="1"/>
  <c r="H145" i="80"/>
  <c r="H144" i="80"/>
  <c r="C144" i="80" s="1"/>
  <c r="H143" i="80"/>
  <c r="C143" i="80" s="1"/>
  <c r="I33" i="80"/>
  <c r="I29" i="80"/>
  <c r="I28" i="80"/>
  <c r="I26" i="80"/>
  <c r="I25" i="80"/>
  <c r="I24" i="80"/>
  <c r="I22" i="80"/>
  <c r="I21" i="80"/>
  <c r="I13" i="80"/>
  <c r="H148" i="81"/>
  <c r="C148" i="81" s="1"/>
  <c r="H147" i="81"/>
  <c r="C147" i="81" s="1"/>
  <c r="H145" i="81"/>
  <c r="C145" i="81" s="1"/>
  <c r="H144" i="81"/>
  <c r="C144" i="81" s="1"/>
  <c r="H143" i="81"/>
  <c r="C143" i="81" s="1"/>
  <c r="J33" i="81"/>
  <c r="I28" i="81"/>
  <c r="I27" i="81"/>
  <c r="I25" i="81"/>
  <c r="I22" i="81"/>
  <c r="I19" i="81"/>
  <c r="I13" i="81"/>
  <c r="H148" i="82"/>
  <c r="H147" i="82"/>
  <c r="C147" i="82" s="1"/>
  <c r="H145" i="82"/>
  <c r="C145" i="82" s="1"/>
  <c r="H144" i="82"/>
  <c r="C144" i="82" s="1"/>
  <c r="H143" i="82"/>
  <c r="J143" i="82" s="1"/>
  <c r="J40" i="82"/>
  <c r="I32" i="82"/>
  <c r="I29" i="82"/>
  <c r="I28" i="82"/>
  <c r="I26" i="82"/>
  <c r="I25" i="82"/>
  <c r="I24" i="82"/>
  <c r="I22" i="82"/>
  <c r="I14" i="82"/>
  <c r="H148" i="83"/>
  <c r="H147" i="83"/>
  <c r="I147" i="83" s="1"/>
  <c r="H145" i="83"/>
  <c r="C145" i="83" s="1"/>
  <c r="H144" i="83"/>
  <c r="C144" i="83" s="1"/>
  <c r="H143" i="83"/>
  <c r="I27" i="83"/>
  <c r="I23" i="83"/>
  <c r="I22" i="83"/>
  <c r="I14" i="83"/>
  <c r="I12" i="83"/>
  <c r="I11" i="83"/>
  <c r="H148" i="84"/>
  <c r="C148" i="84" s="1"/>
  <c r="H147" i="84"/>
  <c r="C147" i="84" s="1"/>
  <c r="H145" i="84"/>
  <c r="H144" i="84"/>
  <c r="H143" i="84"/>
  <c r="C143" i="84" s="1"/>
  <c r="I40" i="84"/>
  <c r="I33" i="84"/>
  <c r="I29" i="84"/>
  <c r="I27" i="84"/>
  <c r="I26" i="84"/>
  <c r="I25" i="84"/>
  <c r="I23" i="84"/>
  <c r="I22" i="84"/>
  <c r="I14" i="84"/>
  <c r="I13" i="84"/>
  <c r="H148" i="85"/>
  <c r="H147" i="85"/>
  <c r="C147" i="85" s="1"/>
  <c r="H145" i="85"/>
  <c r="C145" i="85" s="1"/>
  <c r="H144" i="85"/>
  <c r="C144" i="85" s="1"/>
  <c r="H143" i="85"/>
  <c r="C143" i="85" s="1"/>
  <c r="J40" i="85"/>
  <c r="I34" i="85"/>
  <c r="I28" i="85"/>
  <c r="I27" i="85"/>
  <c r="I25" i="85"/>
  <c r="I24" i="85"/>
  <c r="I19" i="85"/>
  <c r="I14" i="85"/>
  <c r="I11" i="85"/>
  <c r="H148" i="86"/>
  <c r="H147" i="86"/>
  <c r="I147" i="86" s="1"/>
  <c r="H145" i="86"/>
  <c r="H144" i="86"/>
  <c r="J144" i="86" s="1"/>
  <c r="H143" i="86"/>
  <c r="C143" i="86" s="1"/>
  <c r="I34" i="86"/>
  <c r="J33" i="86"/>
  <c r="I29" i="86"/>
  <c r="I27" i="86"/>
  <c r="I26" i="86"/>
  <c r="I25" i="86"/>
  <c r="I24" i="86"/>
  <c r="I23" i="86"/>
  <c r="I22" i="86"/>
  <c r="I14" i="86"/>
  <c r="I13" i="86"/>
  <c r="I34" i="87"/>
  <c r="I29" i="87"/>
  <c r="I28" i="87"/>
  <c r="I25" i="87"/>
  <c r="I24" i="87"/>
  <c r="I23" i="87"/>
  <c r="I21" i="87"/>
  <c r="J34" i="88"/>
  <c r="I29" i="88"/>
  <c r="I28" i="88"/>
  <c r="I27" i="88"/>
  <c r="I23" i="88"/>
  <c r="I21" i="88"/>
  <c r="I19" i="88"/>
  <c r="I17" i="88"/>
  <c r="H148" i="89"/>
  <c r="J148" i="89" s="1"/>
  <c r="H147" i="89"/>
  <c r="H145" i="89"/>
  <c r="H144" i="89"/>
  <c r="C144" i="89" s="1"/>
  <c r="H143" i="89"/>
  <c r="C143" i="89" s="1"/>
  <c r="J40" i="89"/>
  <c r="I34" i="89"/>
  <c r="I29" i="89"/>
  <c r="I28" i="89"/>
  <c r="I27" i="89"/>
  <c r="I26" i="89"/>
  <c r="I25" i="89"/>
  <c r="I23" i="89"/>
  <c r="I22" i="89"/>
  <c r="I14" i="89"/>
  <c r="I11" i="89"/>
  <c r="H148" i="90"/>
  <c r="H147" i="90"/>
  <c r="H145" i="90"/>
  <c r="C145" i="90" s="1"/>
  <c r="H144" i="90"/>
  <c r="C144" i="90" s="1"/>
  <c r="H143" i="90"/>
  <c r="C143" i="90" s="1"/>
  <c r="I40" i="90"/>
  <c r="I34" i="90"/>
  <c r="I26" i="90"/>
  <c r="I23" i="90"/>
  <c r="I22" i="90"/>
  <c r="I19" i="90"/>
  <c r="I11" i="90"/>
  <c r="I40" i="92"/>
  <c r="I30" i="92"/>
  <c r="I27" i="92"/>
  <c r="I26" i="92"/>
  <c r="I25" i="92"/>
  <c r="I24" i="92"/>
  <c r="I23" i="92"/>
  <c r="I22" i="92"/>
  <c r="I12" i="92"/>
  <c r="H148" i="93"/>
  <c r="C148" i="93" s="1"/>
  <c r="H147" i="93"/>
  <c r="J147" i="93" s="1"/>
  <c r="H145" i="93"/>
  <c r="C145" i="93" s="1"/>
  <c r="H144" i="93"/>
  <c r="H143" i="93"/>
  <c r="C143" i="93" s="1"/>
  <c r="I27" i="93"/>
  <c r="I26" i="93"/>
  <c r="I24" i="93"/>
  <c r="I23" i="93"/>
  <c r="I21" i="93"/>
  <c r="I14" i="93"/>
  <c r="I34" i="94"/>
  <c r="I29" i="94"/>
  <c r="I28" i="94"/>
  <c r="I26" i="94"/>
  <c r="I24" i="94"/>
  <c r="I22" i="94"/>
  <c r="I21" i="94"/>
  <c r="I19" i="94"/>
  <c r="I34" i="95"/>
  <c r="I33" i="95"/>
  <c r="I29" i="95"/>
  <c r="I27" i="95"/>
  <c r="I24" i="95"/>
  <c r="I23" i="95"/>
  <c r="H148" i="96"/>
  <c r="C148" i="96" s="1"/>
  <c r="H147" i="96"/>
  <c r="C147" i="96" s="1"/>
  <c r="H145" i="96"/>
  <c r="H144" i="96"/>
  <c r="C144" i="96" s="1"/>
  <c r="H143" i="96"/>
  <c r="C143" i="96" s="1"/>
  <c r="I25" i="96"/>
  <c r="I24" i="96"/>
  <c r="I21" i="96"/>
  <c r="I19" i="96"/>
  <c r="I11" i="96"/>
  <c r="H148" i="97"/>
  <c r="C148" i="97" s="1"/>
  <c r="H147" i="97"/>
  <c r="J147" i="97" s="1"/>
  <c r="H145" i="97"/>
  <c r="H144" i="97"/>
  <c r="C144" i="97" s="1"/>
  <c r="H143" i="97"/>
  <c r="I34" i="97"/>
  <c r="I29" i="97"/>
  <c r="I28" i="97"/>
  <c r="I24" i="97"/>
  <c r="I21" i="97"/>
  <c r="I19" i="97"/>
  <c r="I14" i="97"/>
  <c r="I13" i="97"/>
  <c r="H148" i="98"/>
  <c r="J148" i="98" s="1"/>
  <c r="H147" i="98"/>
  <c r="J147" i="98" s="1"/>
  <c r="H145" i="98"/>
  <c r="J145" i="98" s="1"/>
  <c r="H144" i="98"/>
  <c r="H143" i="98"/>
  <c r="C143" i="98" s="1"/>
  <c r="I40" i="98"/>
  <c r="I29" i="98"/>
  <c r="I27" i="98"/>
  <c r="I26" i="98"/>
  <c r="I24" i="98"/>
  <c r="I21" i="98"/>
  <c r="I14" i="98"/>
  <c r="I11" i="98"/>
  <c r="H148" i="99"/>
  <c r="H147" i="99"/>
  <c r="C147" i="99" s="1"/>
  <c r="H145" i="99"/>
  <c r="C145" i="99" s="1"/>
  <c r="H144" i="99"/>
  <c r="C144" i="99" s="1"/>
  <c r="H143" i="99"/>
  <c r="J40" i="99"/>
  <c r="J33" i="99"/>
  <c r="I28" i="99"/>
  <c r="I27" i="99"/>
  <c r="I26" i="99"/>
  <c r="I25" i="99"/>
  <c r="I22" i="99"/>
  <c r="I21" i="99"/>
  <c r="I19" i="99"/>
  <c r="I13" i="99"/>
  <c r="H148" i="100"/>
  <c r="C148" i="100" s="1"/>
  <c r="H147" i="100"/>
  <c r="C147" i="100" s="1"/>
  <c r="H145" i="100"/>
  <c r="H144" i="100"/>
  <c r="H143" i="100"/>
  <c r="C143" i="100" s="1"/>
  <c r="I27" i="100"/>
  <c r="I26" i="100"/>
  <c r="I25" i="100"/>
  <c r="I24" i="100"/>
  <c r="I22" i="100"/>
  <c r="I21" i="100"/>
  <c r="I14" i="100"/>
  <c r="I13" i="100"/>
  <c r="J40" i="101"/>
  <c r="I29" i="101"/>
  <c r="I27" i="101"/>
  <c r="I26" i="101"/>
  <c r="I24" i="101"/>
  <c r="I22" i="101"/>
  <c r="I11" i="101"/>
  <c r="J40" i="102"/>
  <c r="I34" i="102"/>
  <c r="I29" i="102"/>
  <c r="I28" i="102"/>
  <c r="I26" i="102"/>
  <c r="I25" i="102"/>
  <c r="I23" i="102"/>
  <c r="I22" i="102"/>
  <c r="I21" i="102"/>
  <c r="I19" i="102"/>
  <c r="I11" i="102"/>
  <c r="I40" i="103"/>
  <c r="I34" i="103"/>
  <c r="I28" i="103"/>
  <c r="I26" i="103"/>
  <c r="I24" i="103"/>
  <c r="J40" i="104"/>
  <c r="I29" i="104"/>
  <c r="I23" i="104"/>
  <c r="I22" i="104"/>
  <c r="I12" i="104"/>
  <c r="I11" i="104"/>
  <c r="H148" i="105"/>
  <c r="C148" i="105" s="1"/>
  <c r="H147" i="105"/>
  <c r="I147" i="105" s="1"/>
  <c r="H145" i="105"/>
  <c r="C145" i="105" s="1"/>
  <c r="H144" i="105"/>
  <c r="J144" i="105" s="1"/>
  <c r="H143" i="105"/>
  <c r="C143" i="105" s="1"/>
  <c r="J40" i="105"/>
  <c r="I27" i="105"/>
  <c r="I26" i="105"/>
  <c r="I24" i="105"/>
  <c r="I22" i="105"/>
  <c r="I14" i="105"/>
  <c r="J40" i="106"/>
  <c r="I33" i="106"/>
  <c r="I27" i="106"/>
  <c r="I25" i="106"/>
  <c r="I24" i="106"/>
  <c r="I19" i="106"/>
  <c r="I12" i="106"/>
  <c r="H148" i="107"/>
  <c r="H147" i="107"/>
  <c r="H145" i="107"/>
  <c r="C145" i="107" s="1"/>
  <c r="H144" i="107"/>
  <c r="H143" i="107"/>
  <c r="J33" i="107"/>
  <c r="J32" i="107"/>
  <c r="I29" i="107"/>
  <c r="I27" i="107"/>
  <c r="I26" i="107"/>
  <c r="I25" i="107"/>
  <c r="I23" i="107"/>
  <c r="I21" i="107"/>
  <c r="I19" i="107"/>
  <c r="I13" i="107"/>
  <c r="I11" i="107"/>
  <c r="H148" i="108"/>
  <c r="J148" i="108" s="1"/>
  <c r="H147" i="108"/>
  <c r="C147" i="108" s="1"/>
  <c r="H145" i="108"/>
  <c r="H144" i="108"/>
  <c r="C144" i="108" s="1"/>
  <c r="H143" i="108"/>
  <c r="I33" i="108"/>
  <c r="I29" i="108"/>
  <c r="I27" i="108"/>
  <c r="I26" i="108"/>
  <c r="I25" i="108"/>
  <c r="I23" i="108"/>
  <c r="I22" i="108"/>
  <c r="I14" i="108"/>
  <c r="I12" i="108"/>
  <c r="I40" i="109"/>
  <c r="I33" i="109"/>
  <c r="I26" i="109"/>
  <c r="I24" i="109"/>
  <c r="I22" i="109"/>
  <c r="I11" i="109"/>
  <c r="J40" i="110"/>
  <c r="I27" i="110"/>
  <c r="I26" i="110"/>
  <c r="I25" i="110"/>
  <c r="I24" i="110"/>
  <c r="I21" i="110"/>
  <c r="I11" i="110"/>
  <c r="J40" i="111"/>
  <c r="J34" i="111"/>
  <c r="I26" i="111"/>
  <c r="I23" i="111"/>
  <c r="I22" i="111"/>
  <c r="I19" i="111"/>
  <c r="I40" i="112"/>
  <c r="I29" i="112"/>
  <c r="I27" i="112"/>
  <c r="I25" i="112"/>
  <c r="I21" i="112"/>
  <c r="I19" i="112"/>
  <c r="I40" i="113"/>
  <c r="I33" i="113"/>
  <c r="I29" i="113"/>
  <c r="I26" i="113"/>
  <c r="I25" i="113"/>
  <c r="I24" i="113"/>
  <c r="I22" i="113"/>
  <c r="I21" i="113"/>
  <c r="I32" i="114"/>
  <c r="I29" i="114"/>
  <c r="I27" i="114"/>
  <c r="I26" i="114"/>
  <c r="I23" i="114"/>
  <c r="I21" i="114"/>
  <c r="I19" i="114"/>
  <c r="I11" i="114"/>
  <c r="J40" i="115"/>
  <c r="I32" i="115"/>
  <c r="I28" i="115"/>
  <c r="I26" i="115"/>
  <c r="I25" i="115"/>
  <c r="I24" i="115"/>
  <c r="I23" i="115"/>
  <c r="I22" i="115"/>
  <c r="I21" i="115"/>
  <c r="I19" i="115"/>
  <c r="I11" i="115"/>
  <c r="J34" i="116"/>
  <c r="J33" i="116"/>
  <c r="I29" i="116"/>
  <c r="I28" i="116"/>
  <c r="I27" i="116"/>
  <c r="I26" i="116"/>
  <c r="I25" i="116"/>
  <c r="I24" i="116"/>
  <c r="I23" i="116"/>
  <c r="I22" i="116"/>
  <c r="I21" i="116"/>
  <c r="I11" i="116"/>
  <c r="H148" i="117"/>
  <c r="H147" i="117"/>
  <c r="C147" i="117" s="1"/>
  <c r="H145" i="117"/>
  <c r="H144" i="117"/>
  <c r="H143" i="117"/>
  <c r="I143" i="117" s="1"/>
  <c r="I29" i="117"/>
  <c r="I27" i="117"/>
  <c r="I25" i="117"/>
  <c r="I23" i="117"/>
  <c r="I21" i="117"/>
  <c r="I14" i="117"/>
  <c r="I11" i="117"/>
  <c r="H148" i="118"/>
  <c r="C148" i="118" s="1"/>
  <c r="H147" i="118"/>
  <c r="C147" i="118" s="1"/>
  <c r="H145" i="118"/>
  <c r="C145" i="118" s="1"/>
  <c r="H144" i="118"/>
  <c r="C144" i="118" s="1"/>
  <c r="H143" i="118"/>
  <c r="I143" i="118" s="1"/>
  <c r="J33" i="118"/>
  <c r="I32" i="118"/>
  <c r="I29" i="118"/>
  <c r="I27" i="118"/>
  <c r="I26" i="118"/>
  <c r="I24" i="118"/>
  <c r="I23" i="118"/>
  <c r="I21" i="118"/>
  <c r="I14" i="118"/>
  <c r="I13" i="118"/>
  <c r="J40" i="119"/>
  <c r="J34" i="119"/>
  <c r="I27" i="119"/>
  <c r="I25" i="119"/>
  <c r="I24" i="119"/>
  <c r="I23" i="119"/>
  <c r="I22" i="119"/>
  <c r="I21" i="119"/>
  <c r="I19" i="119"/>
  <c r="I11" i="119"/>
  <c r="I29" i="120"/>
  <c r="I28" i="120"/>
  <c r="I26" i="120"/>
  <c r="I25" i="120"/>
  <c r="I23" i="120"/>
  <c r="I22" i="120"/>
  <c r="I19" i="120"/>
  <c r="J40" i="121"/>
  <c r="I32" i="121"/>
  <c r="I29" i="121"/>
  <c r="I28" i="121"/>
  <c r="I26" i="121"/>
  <c r="I25" i="121"/>
  <c r="I24" i="121"/>
  <c r="I22" i="121"/>
  <c r="H148" i="122"/>
  <c r="I148" i="122" s="1"/>
  <c r="H147" i="122"/>
  <c r="C147" i="122" s="1"/>
  <c r="H145" i="122"/>
  <c r="H144" i="122"/>
  <c r="C144" i="122" s="1"/>
  <c r="H143" i="122"/>
  <c r="I143" i="122" s="1"/>
  <c r="J34" i="122"/>
  <c r="I33" i="122"/>
  <c r="I32" i="122"/>
  <c r="I29" i="122"/>
  <c r="I26" i="122"/>
  <c r="I24" i="122"/>
  <c r="I23" i="122"/>
  <c r="I22" i="122"/>
  <c r="I14" i="122"/>
  <c r="I13" i="122"/>
  <c r="I11" i="122"/>
  <c r="I40" i="123"/>
  <c r="I29" i="123"/>
  <c r="I28" i="123"/>
  <c r="I27" i="123"/>
  <c r="I26" i="123"/>
  <c r="I25" i="123"/>
  <c r="I24" i="123"/>
  <c r="I22" i="123"/>
  <c r="I21" i="123"/>
  <c r="I19" i="123"/>
  <c r="I40" i="124"/>
  <c r="I33" i="124"/>
  <c r="I27" i="124"/>
  <c r="I26" i="124"/>
  <c r="I24" i="124"/>
  <c r="I23" i="124"/>
  <c r="I22" i="124"/>
  <c r="I19" i="124"/>
  <c r="H148" i="125"/>
  <c r="J148" i="125" s="1"/>
  <c r="H147" i="125"/>
  <c r="H145" i="125"/>
  <c r="C145" i="125" s="1"/>
  <c r="H144" i="125"/>
  <c r="C144" i="125" s="1"/>
  <c r="H143" i="125"/>
  <c r="C143" i="125" s="1"/>
  <c r="J40" i="125"/>
  <c r="I34" i="125"/>
  <c r="I29" i="125"/>
  <c r="I28" i="125"/>
  <c r="I24" i="125"/>
  <c r="I23" i="125"/>
  <c r="I22" i="125"/>
  <c r="I21" i="125"/>
  <c r="I19" i="125"/>
  <c r="I14" i="125"/>
  <c r="I13" i="125"/>
  <c r="I11" i="125"/>
  <c r="H148" i="126"/>
  <c r="H147" i="126"/>
  <c r="C147" i="126" s="1"/>
  <c r="H145" i="126"/>
  <c r="H144" i="126"/>
  <c r="H143" i="126"/>
  <c r="I29" i="126"/>
  <c r="I28" i="126"/>
  <c r="I27" i="126"/>
  <c r="I25" i="126"/>
  <c r="I23" i="126"/>
  <c r="I19" i="126"/>
  <c r="I14" i="126"/>
  <c r="I11" i="126"/>
  <c r="I40" i="127"/>
  <c r="I29" i="127"/>
  <c r="I28" i="127"/>
  <c r="I25" i="127"/>
  <c r="I23" i="127"/>
  <c r="I22" i="127"/>
  <c r="I21" i="127"/>
  <c r="I11" i="127"/>
  <c r="J34" i="128"/>
  <c r="I28" i="128"/>
  <c r="I27" i="128"/>
  <c r="I24" i="128"/>
  <c r="I19" i="128"/>
  <c r="I11" i="128"/>
  <c r="J40" i="129"/>
  <c r="J33" i="129"/>
  <c r="I27" i="129"/>
  <c r="I26" i="129"/>
  <c r="I25" i="129"/>
  <c r="I24" i="129"/>
  <c r="I23" i="129"/>
  <c r="I21" i="129"/>
  <c r="I11" i="129"/>
  <c r="H148" i="130"/>
  <c r="C148" i="130" s="1"/>
  <c r="H147" i="130"/>
  <c r="C147" i="130" s="1"/>
  <c r="H145" i="130"/>
  <c r="C145" i="130" s="1"/>
  <c r="H144" i="130"/>
  <c r="H143" i="130"/>
  <c r="C143" i="130" s="1"/>
  <c r="I40" i="130"/>
  <c r="J34" i="130"/>
  <c r="J33" i="130"/>
  <c r="I27" i="130"/>
  <c r="I26" i="130"/>
  <c r="I25" i="130"/>
  <c r="I22" i="130"/>
  <c r="I14" i="130"/>
  <c r="I13" i="130"/>
  <c r="I11" i="130"/>
  <c r="H148" i="131"/>
  <c r="I148" i="131" s="1"/>
  <c r="H147" i="131"/>
  <c r="I147" i="131" s="1"/>
  <c r="H145" i="131"/>
  <c r="C145" i="131" s="1"/>
  <c r="H144" i="131"/>
  <c r="I144" i="131" s="1"/>
  <c r="H143" i="131"/>
  <c r="I40" i="131"/>
  <c r="J33" i="131"/>
  <c r="I32" i="131"/>
  <c r="I29" i="131"/>
  <c r="I26" i="131"/>
  <c r="I24" i="131"/>
  <c r="I23" i="131"/>
  <c r="I22" i="131"/>
  <c r="I19" i="131"/>
  <c r="I14" i="131"/>
  <c r="I11" i="131"/>
  <c r="H148" i="132"/>
  <c r="H147" i="132"/>
  <c r="I147" i="132" s="1"/>
  <c r="H145" i="132"/>
  <c r="J145" i="132" s="1"/>
  <c r="H144" i="132"/>
  <c r="H143" i="132"/>
  <c r="I34" i="132"/>
  <c r="J33" i="132"/>
  <c r="I29" i="132"/>
  <c r="I28" i="132"/>
  <c r="I27" i="132"/>
  <c r="I26" i="132"/>
  <c r="I24" i="132"/>
  <c r="I19" i="132"/>
  <c r="I14" i="132"/>
  <c r="H148" i="133"/>
  <c r="J148" i="133" s="1"/>
  <c r="H147" i="133"/>
  <c r="I147" i="133" s="1"/>
  <c r="H145" i="133"/>
  <c r="C145" i="133" s="1"/>
  <c r="H144" i="133"/>
  <c r="J144" i="133" s="1"/>
  <c r="H143" i="133"/>
  <c r="C143" i="133" s="1"/>
  <c r="I29" i="133"/>
  <c r="I28" i="133"/>
  <c r="I27" i="133"/>
  <c r="I24" i="133"/>
  <c r="I23" i="133"/>
  <c r="I21" i="133"/>
  <c r="I19" i="133"/>
  <c r="I13" i="133"/>
  <c r="J32" i="134"/>
  <c r="I26" i="134"/>
  <c r="I25" i="134"/>
  <c r="I24" i="134"/>
  <c r="I22" i="134"/>
  <c r="I21" i="134"/>
  <c r="I19" i="134"/>
  <c r="I11" i="134"/>
  <c r="H148" i="135"/>
  <c r="J148" i="135" s="1"/>
  <c r="H147" i="135"/>
  <c r="C147" i="135" s="1"/>
  <c r="H145" i="135"/>
  <c r="J145" i="135" s="1"/>
  <c r="H144" i="135"/>
  <c r="C144" i="135" s="1"/>
  <c r="H143" i="135"/>
  <c r="C143" i="135" s="1"/>
  <c r="J40" i="135"/>
  <c r="I34" i="135"/>
  <c r="I33" i="135"/>
  <c r="I29" i="135"/>
  <c r="I27" i="135"/>
  <c r="I26" i="135"/>
  <c r="I25" i="135"/>
  <c r="I24" i="135"/>
  <c r="I23" i="135"/>
  <c r="I22" i="135"/>
  <c r="I21" i="135"/>
  <c r="I14" i="135"/>
  <c r="I13" i="135"/>
  <c r="I11" i="135"/>
  <c r="H148" i="136"/>
  <c r="I148" i="136" s="1"/>
  <c r="H147" i="136"/>
  <c r="H145" i="136"/>
  <c r="H144" i="136"/>
  <c r="H143" i="136"/>
  <c r="J143" i="136" s="1"/>
  <c r="I40" i="136"/>
  <c r="J32" i="136"/>
  <c r="I29" i="136"/>
  <c r="I28" i="136"/>
  <c r="I25" i="136"/>
  <c r="I24" i="136"/>
  <c r="I23" i="136"/>
  <c r="I22" i="136"/>
  <c r="I21" i="136"/>
  <c r="I19" i="136"/>
  <c r="I14" i="136"/>
  <c r="I13" i="136"/>
  <c r="I11" i="136"/>
  <c r="H148" i="137"/>
  <c r="H147" i="137"/>
  <c r="H145" i="137"/>
  <c r="H144" i="137"/>
  <c r="H143" i="137"/>
  <c r="I33" i="137"/>
  <c r="I29" i="137"/>
  <c r="I27" i="137"/>
  <c r="I26" i="137"/>
  <c r="I25" i="137"/>
  <c r="I24" i="137"/>
  <c r="I23" i="137"/>
  <c r="I22" i="137"/>
  <c r="I21" i="137"/>
  <c r="I14" i="137"/>
  <c r="I11" i="137"/>
  <c r="H148" i="138"/>
  <c r="H147" i="138"/>
  <c r="H145" i="138"/>
  <c r="C145" i="138" s="1"/>
  <c r="H144" i="138"/>
  <c r="C144" i="138" s="1"/>
  <c r="H143" i="138"/>
  <c r="I40" i="138"/>
  <c r="I33" i="138"/>
  <c r="I29" i="138"/>
  <c r="I28" i="138"/>
  <c r="I26" i="138"/>
  <c r="I25" i="138"/>
  <c r="I23" i="138"/>
  <c r="I22" i="138"/>
  <c r="I21" i="138"/>
  <c r="I19" i="138"/>
  <c r="I14" i="138"/>
  <c r="H148" i="139"/>
  <c r="I148" i="139" s="1"/>
  <c r="H147" i="139"/>
  <c r="H145" i="139"/>
  <c r="H144" i="139"/>
  <c r="H143" i="139"/>
  <c r="I33" i="139"/>
  <c r="I29" i="139"/>
  <c r="I28" i="139"/>
  <c r="I26" i="139"/>
  <c r="I25" i="139"/>
  <c r="I24" i="139"/>
  <c r="I22" i="139"/>
  <c r="I21" i="139"/>
  <c r="H148" i="140"/>
  <c r="C148" i="140" s="1"/>
  <c r="H147" i="140"/>
  <c r="I147" i="140" s="1"/>
  <c r="H145" i="140"/>
  <c r="J145" i="140" s="1"/>
  <c r="H144" i="140"/>
  <c r="I144" i="140" s="1"/>
  <c r="H143" i="140"/>
  <c r="C143" i="140" s="1"/>
  <c r="I29" i="140"/>
  <c r="I28" i="140"/>
  <c r="I26" i="140"/>
  <c r="I24" i="140"/>
  <c r="I22" i="140"/>
  <c r="I19" i="140"/>
  <c r="I14" i="140"/>
  <c r="I13" i="140"/>
  <c r="I11" i="140"/>
  <c r="I40" i="141"/>
  <c r="I33" i="141"/>
  <c r="J32" i="141"/>
  <c r="I29" i="141"/>
  <c r="I28" i="141"/>
  <c r="I27" i="141"/>
  <c r="I26" i="141"/>
  <c r="I25" i="141"/>
  <c r="I23" i="141"/>
  <c r="I22" i="141"/>
  <c r="I21" i="141"/>
  <c r="I19" i="141"/>
  <c r="I11" i="141"/>
  <c r="J40" i="142"/>
  <c r="J33" i="142"/>
  <c r="I29" i="142"/>
  <c r="I28" i="142"/>
  <c r="I26" i="142"/>
  <c r="I25" i="142"/>
  <c r="I24" i="142"/>
  <c r="I23" i="142"/>
  <c r="I22" i="142"/>
  <c r="I21" i="142"/>
  <c r="I19" i="142"/>
  <c r="I11" i="142"/>
  <c r="I34" i="143"/>
  <c r="J32" i="143"/>
  <c r="I28" i="143"/>
  <c r="I27" i="143"/>
  <c r="I25" i="143"/>
  <c r="I22" i="143"/>
  <c r="I19" i="143"/>
  <c r="I11" i="143"/>
  <c r="J40" i="144"/>
  <c r="I34" i="144"/>
  <c r="I29" i="144"/>
  <c r="I28" i="144"/>
  <c r="I27" i="144"/>
  <c r="I25" i="144"/>
  <c r="I24" i="144"/>
  <c r="I23" i="144"/>
  <c r="I21" i="144"/>
  <c r="I19" i="144"/>
  <c r="I11" i="144"/>
  <c r="I40" i="145"/>
  <c r="I29" i="145"/>
  <c r="I28" i="145"/>
  <c r="I26" i="145"/>
  <c r="I25" i="145"/>
  <c r="I24" i="145"/>
  <c r="I23" i="145"/>
  <c r="I19" i="145"/>
  <c r="H148" i="147"/>
  <c r="H147" i="147"/>
  <c r="C147" i="147" s="1"/>
  <c r="H145" i="147"/>
  <c r="H144" i="147"/>
  <c r="I144" i="147" s="1"/>
  <c r="H143" i="147"/>
  <c r="I40" i="147"/>
  <c r="J34" i="147"/>
  <c r="J32" i="147"/>
  <c r="I29" i="147"/>
  <c r="I28" i="147"/>
  <c r="I27" i="147"/>
  <c r="I25" i="147"/>
  <c r="I24" i="147"/>
  <c r="I22" i="147"/>
  <c r="I21" i="147"/>
  <c r="I14" i="147"/>
  <c r="I11" i="147"/>
  <c r="J33" i="148"/>
  <c r="I32" i="148"/>
  <c r="I28" i="148"/>
  <c r="I26" i="148"/>
  <c r="I23" i="148"/>
  <c r="I21" i="148"/>
  <c r="I19" i="148"/>
  <c r="I11" i="148"/>
  <c r="J40" i="149"/>
  <c r="I34" i="149"/>
  <c r="I33" i="149"/>
  <c r="I28" i="149"/>
  <c r="I27" i="149"/>
  <c r="I26" i="149"/>
  <c r="I25" i="149"/>
  <c r="I24" i="149"/>
  <c r="I23" i="149"/>
  <c r="I21" i="149"/>
  <c r="I11" i="149"/>
  <c r="J40" i="150"/>
  <c r="I28" i="150"/>
  <c r="I27" i="150"/>
  <c r="I26" i="150"/>
  <c r="I25" i="150"/>
  <c r="I23" i="150"/>
  <c r="I21" i="150"/>
  <c r="I19" i="150"/>
  <c r="I11" i="150"/>
  <c r="J40" i="151"/>
  <c r="I34" i="151"/>
  <c r="J33" i="151"/>
  <c r="J32" i="151"/>
  <c r="I29" i="151"/>
  <c r="I28" i="151"/>
  <c r="I27" i="151"/>
  <c r="I26" i="151"/>
  <c r="I25" i="151"/>
  <c r="I24" i="151"/>
  <c r="I23" i="151"/>
  <c r="I22" i="151"/>
  <c r="I21" i="151"/>
  <c r="I11" i="151"/>
  <c r="H148" i="152"/>
  <c r="I148" i="152" s="1"/>
  <c r="H147" i="152"/>
  <c r="C147" i="152" s="1"/>
  <c r="H145" i="152"/>
  <c r="H144" i="152"/>
  <c r="C144" i="152" s="1"/>
  <c r="H143" i="152"/>
  <c r="J40" i="152"/>
  <c r="I34" i="152"/>
  <c r="I33" i="152"/>
  <c r="J32" i="152"/>
  <c r="I28" i="152"/>
  <c r="I27" i="152"/>
  <c r="I26" i="152"/>
  <c r="I25" i="152"/>
  <c r="I24" i="152"/>
  <c r="I22" i="152"/>
  <c r="I14" i="152"/>
  <c r="I11" i="152"/>
  <c r="I33" i="153"/>
  <c r="I29" i="153"/>
  <c r="I28" i="153"/>
  <c r="I27" i="153"/>
  <c r="I26" i="153"/>
  <c r="I25" i="153"/>
  <c r="I23" i="153"/>
  <c r="I22" i="153"/>
  <c r="I21" i="153"/>
  <c r="I11" i="153"/>
  <c r="I40" i="154"/>
  <c r="I33" i="154"/>
  <c r="I32" i="154"/>
  <c r="I29" i="154"/>
  <c r="I27" i="154"/>
  <c r="I25" i="154"/>
  <c r="I24" i="154"/>
  <c r="I23" i="154"/>
  <c r="I19" i="154"/>
  <c r="J40" i="155"/>
  <c r="I34" i="155"/>
  <c r="J33" i="155"/>
  <c r="I32" i="155"/>
  <c r="I29" i="155"/>
  <c r="I28" i="155"/>
  <c r="I27" i="155"/>
  <c r="I26" i="155"/>
  <c r="I25" i="155"/>
  <c r="I24" i="155"/>
  <c r="I23" i="155"/>
  <c r="I19" i="155"/>
  <c r="I11" i="155"/>
  <c r="H148" i="156"/>
  <c r="I148" i="156" s="1"/>
  <c r="H147" i="156"/>
  <c r="C147" i="156" s="1"/>
  <c r="H145" i="156"/>
  <c r="H144" i="156"/>
  <c r="I144" i="156" s="1"/>
  <c r="H143" i="156"/>
  <c r="J40" i="156"/>
  <c r="J34" i="156"/>
  <c r="J32" i="156"/>
  <c r="I29" i="156"/>
  <c r="I28" i="156"/>
  <c r="I27" i="156"/>
  <c r="I26" i="156"/>
  <c r="I25" i="156"/>
  <c r="I23" i="156"/>
  <c r="I22" i="156"/>
  <c r="I19" i="156"/>
  <c r="I13" i="156"/>
  <c r="I11" i="156"/>
  <c r="J32" i="157"/>
  <c r="I29" i="157"/>
  <c r="I28" i="157"/>
  <c r="I27" i="157"/>
  <c r="I26" i="157"/>
  <c r="I25" i="157"/>
  <c r="I24" i="157"/>
  <c r="I23" i="157"/>
  <c r="I21" i="157"/>
  <c r="I19" i="157"/>
  <c r="I11" i="157"/>
  <c r="H148" i="158"/>
  <c r="C148" i="158" s="1"/>
  <c r="H147" i="158"/>
  <c r="H145" i="158"/>
  <c r="J145" i="158" s="1"/>
  <c r="H144" i="158"/>
  <c r="H143" i="158"/>
  <c r="C143" i="158" s="1"/>
  <c r="I40" i="158"/>
  <c r="I33" i="158"/>
  <c r="I29" i="158"/>
  <c r="I28" i="158"/>
  <c r="I27" i="158"/>
  <c r="I26" i="158"/>
  <c r="I24" i="158"/>
  <c r="I22" i="158"/>
  <c r="I21" i="158"/>
  <c r="I19" i="158"/>
  <c r="H148" i="159"/>
  <c r="H147" i="159"/>
  <c r="H145" i="159"/>
  <c r="H144" i="159"/>
  <c r="C144" i="159" s="1"/>
  <c r="H143" i="159"/>
  <c r="I29" i="159"/>
  <c r="I27" i="159"/>
  <c r="I26" i="159"/>
  <c r="I25" i="159"/>
  <c r="I24" i="159"/>
  <c r="I22" i="159"/>
  <c r="I21" i="159"/>
  <c r="I14" i="159"/>
  <c r="I11" i="159"/>
  <c r="J34" i="160"/>
  <c r="I33" i="160"/>
  <c r="I29" i="160"/>
  <c r="I27" i="160"/>
  <c r="I25" i="160"/>
  <c r="I24" i="160"/>
  <c r="I23" i="160"/>
  <c r="I22" i="160"/>
  <c r="I19" i="160"/>
  <c r="I11" i="160"/>
  <c r="H148" i="161"/>
  <c r="H147" i="161"/>
  <c r="C147" i="161" s="1"/>
  <c r="H145" i="161"/>
  <c r="H144" i="161"/>
  <c r="I144" i="161" s="1"/>
  <c r="H143" i="161"/>
  <c r="J40" i="161"/>
  <c r="J34" i="161"/>
  <c r="J32" i="161"/>
  <c r="I26" i="161"/>
  <c r="I23" i="161"/>
  <c r="I22" i="161"/>
  <c r="I19" i="161"/>
  <c r="I14" i="161"/>
  <c r="I13" i="161"/>
  <c r="I11" i="161"/>
  <c r="H148" i="162"/>
  <c r="C148" i="162" s="1"/>
  <c r="H147" i="162"/>
  <c r="J147" i="162" s="1"/>
  <c r="H145" i="162"/>
  <c r="J145" i="162" s="1"/>
  <c r="H144" i="162"/>
  <c r="C144" i="162" s="1"/>
  <c r="H143" i="162"/>
  <c r="C143" i="162" s="1"/>
  <c r="J33" i="162"/>
  <c r="I29" i="162"/>
  <c r="I28" i="162"/>
  <c r="I26" i="162"/>
  <c r="I24" i="162"/>
  <c r="I23" i="162"/>
  <c r="I14" i="162"/>
  <c r="I13" i="162"/>
  <c r="H148" i="163"/>
  <c r="I148" i="163" s="1"/>
  <c r="H147" i="163"/>
  <c r="C147" i="163" s="1"/>
  <c r="H145" i="163"/>
  <c r="J145" i="163" s="1"/>
  <c r="H144" i="163"/>
  <c r="C144" i="163" s="1"/>
  <c r="H143" i="163"/>
  <c r="I34" i="163"/>
  <c r="I29" i="163"/>
  <c r="I28" i="163"/>
  <c r="I27" i="163"/>
  <c r="I26" i="163"/>
  <c r="I25" i="163"/>
  <c r="I24" i="163"/>
  <c r="I22" i="163"/>
  <c r="I21" i="163"/>
  <c r="I19" i="163"/>
  <c r="I14" i="163"/>
  <c r="I13" i="163"/>
  <c r="I11" i="163"/>
  <c r="J40" i="164"/>
  <c r="J33" i="164"/>
  <c r="I29" i="164"/>
  <c r="I28" i="164"/>
  <c r="I27" i="164"/>
  <c r="I26" i="164"/>
  <c r="I25" i="164"/>
  <c r="I24" i="164"/>
  <c r="I22" i="164"/>
  <c r="I19" i="164"/>
  <c r="I11" i="164"/>
  <c r="I29" i="165"/>
  <c r="I28" i="165"/>
  <c r="I26" i="165"/>
  <c r="I25" i="165"/>
  <c r="I23" i="165"/>
  <c r="I22" i="165"/>
  <c r="I21" i="165"/>
  <c r="I19" i="165"/>
  <c r="I11" i="165"/>
  <c r="I40" i="166"/>
  <c r="I34" i="166"/>
  <c r="I28" i="166"/>
  <c r="I27" i="166"/>
  <c r="I24" i="166"/>
  <c r="I23" i="166"/>
  <c r="I22" i="166"/>
  <c r="I21" i="166"/>
  <c r="I19" i="166"/>
  <c r="H148" i="167"/>
  <c r="J148" i="167" s="1"/>
  <c r="H147" i="167"/>
  <c r="C147" i="167" s="1"/>
  <c r="H145" i="167"/>
  <c r="C145" i="167" s="1"/>
  <c r="H144" i="167"/>
  <c r="H143" i="167"/>
  <c r="C143" i="167" s="1"/>
  <c r="I34" i="167"/>
  <c r="J33" i="167"/>
  <c r="I29" i="167"/>
  <c r="I28" i="167"/>
  <c r="I26" i="167"/>
  <c r="I25" i="167"/>
  <c r="I24" i="167"/>
  <c r="I23" i="167"/>
  <c r="I21" i="167"/>
  <c r="I19" i="167"/>
  <c r="I14" i="167"/>
  <c r="I11" i="167"/>
  <c r="H148" i="168"/>
  <c r="H147" i="168"/>
  <c r="H145" i="168"/>
  <c r="H144" i="168"/>
  <c r="C144" i="168" s="1"/>
  <c r="H143" i="168"/>
  <c r="J40" i="168"/>
  <c r="J33" i="168"/>
  <c r="I29" i="168"/>
  <c r="I28" i="168"/>
  <c r="I27" i="168"/>
  <c r="I26" i="168"/>
  <c r="I25" i="168"/>
  <c r="I24" i="168"/>
  <c r="I23" i="168"/>
  <c r="I22" i="168"/>
  <c r="I14" i="168"/>
  <c r="I13" i="168"/>
  <c r="I11" i="168"/>
  <c r="I27" i="169"/>
  <c r="I26" i="169"/>
  <c r="I25" i="169"/>
  <c r="I24" i="169"/>
  <c r="I23" i="169"/>
  <c r="I22" i="169"/>
  <c r="I21" i="169"/>
  <c r="I19" i="169"/>
  <c r="I11" i="169"/>
  <c r="J40" i="170"/>
  <c r="I29" i="170"/>
  <c r="I28" i="170"/>
  <c r="I27" i="170"/>
  <c r="I26" i="170"/>
  <c r="I25" i="170"/>
  <c r="I22" i="170"/>
  <c r="I21" i="170"/>
  <c r="I11" i="170"/>
  <c r="J34" i="171"/>
  <c r="J33" i="171"/>
  <c r="I29" i="171"/>
  <c r="I27" i="171"/>
  <c r="I26" i="171"/>
  <c r="I25" i="171"/>
  <c r="I24" i="171"/>
  <c r="I23" i="171"/>
  <c r="I21" i="171"/>
  <c r="I19" i="171"/>
  <c r="I12" i="171"/>
  <c r="I11" i="171"/>
  <c r="J33" i="172"/>
  <c r="I29" i="172"/>
  <c r="I28" i="172"/>
  <c r="I27" i="172"/>
  <c r="I26" i="172"/>
  <c r="I24" i="172"/>
  <c r="I22" i="172"/>
  <c r="I21" i="172"/>
  <c r="I19" i="172"/>
  <c r="H148" i="173"/>
  <c r="C148" i="173" s="1"/>
  <c r="H147" i="173"/>
  <c r="C147" i="173" s="1"/>
  <c r="H145" i="173"/>
  <c r="C145" i="173" s="1"/>
  <c r="H144" i="173"/>
  <c r="J144" i="173" s="1"/>
  <c r="H143" i="173"/>
  <c r="I40" i="173"/>
  <c r="I33" i="173"/>
  <c r="I29" i="173"/>
  <c r="I28" i="173"/>
  <c r="I27" i="173"/>
  <c r="I26" i="173"/>
  <c r="I25" i="173"/>
  <c r="I24" i="173"/>
  <c r="I23" i="173"/>
  <c r="I22" i="173"/>
  <c r="I19" i="173"/>
  <c r="I14" i="173"/>
  <c r="I11" i="173"/>
  <c r="H148" i="174"/>
  <c r="I148" i="174" s="1"/>
  <c r="H147" i="174"/>
  <c r="H145" i="174"/>
  <c r="C145" i="174" s="1"/>
  <c r="H144" i="174"/>
  <c r="C144" i="174" s="1"/>
  <c r="H143" i="174"/>
  <c r="J40" i="174"/>
  <c r="I29" i="174"/>
  <c r="I28" i="174"/>
  <c r="I26" i="174"/>
  <c r="I25" i="174"/>
  <c r="I24" i="174"/>
  <c r="I23" i="174"/>
  <c r="I22" i="174"/>
  <c r="I21" i="174"/>
  <c r="I19" i="174"/>
  <c r="I14" i="174"/>
  <c r="I11" i="174"/>
  <c r="I40" i="3"/>
  <c r="I33" i="3"/>
  <c r="I32" i="3"/>
  <c r="I28" i="3"/>
  <c r="I27" i="3"/>
  <c r="I26" i="3"/>
  <c r="I25" i="3"/>
  <c r="I24" i="3"/>
  <c r="I22" i="3"/>
  <c r="I19" i="3"/>
  <c r="I12" i="3"/>
  <c r="J40" i="2"/>
  <c r="I33" i="2"/>
  <c r="I32" i="2"/>
  <c r="I27" i="2"/>
  <c r="I26" i="2"/>
  <c r="I25" i="2"/>
  <c r="I24" i="2"/>
  <c r="I22" i="2"/>
  <c r="I21" i="2"/>
  <c r="I19" i="2"/>
  <c r="I11" i="2"/>
  <c r="BW193" i="2"/>
  <c r="BW192" i="2"/>
  <c r="BW191" i="2"/>
  <c r="BW190" i="2"/>
  <c r="BW189" i="2"/>
  <c r="BW188" i="2"/>
  <c r="BW187" i="2"/>
  <c r="BW186" i="2"/>
  <c r="BW185" i="2"/>
  <c r="BW184" i="2"/>
  <c r="BW183" i="2"/>
  <c r="BW182" i="2"/>
  <c r="BW177" i="2"/>
  <c r="BW172" i="2"/>
  <c r="BW171" i="2"/>
  <c r="BW168" i="2"/>
  <c r="BW164" i="2"/>
  <c r="BW159" i="2"/>
  <c r="BW154" i="2"/>
  <c r="BW153" i="2"/>
  <c r="BW150" i="2"/>
  <c r="BW141" i="2"/>
  <c r="BW136" i="2"/>
  <c r="BW132" i="2"/>
  <c r="BW128" i="2"/>
  <c r="BW124" i="2"/>
  <c r="BW123" i="2"/>
  <c r="BW120" i="2"/>
  <c r="BW116" i="2"/>
  <c r="BW112" i="2"/>
  <c r="BW102" i="2"/>
  <c r="BW97" i="2"/>
  <c r="BW96" i="2"/>
  <c r="BW93" i="2"/>
  <c r="BW92" i="2"/>
  <c r="BW89" i="2"/>
  <c r="BW88" i="2"/>
  <c r="BW84" i="2"/>
  <c r="BW83" i="2"/>
  <c r="BW80" i="2"/>
  <c r="BW79" i="2"/>
  <c r="BW75" i="2"/>
  <c r="BW70" i="2"/>
  <c r="BW67" i="2"/>
  <c r="BW62" i="2"/>
  <c r="BW50" i="2"/>
  <c r="BW48" i="2"/>
  <c r="BW37" i="2"/>
  <c r="J9" i="174"/>
  <c r="J11" i="174"/>
  <c r="J12" i="174"/>
  <c r="I13" i="174"/>
  <c r="J13" i="174"/>
  <c r="J14" i="174"/>
  <c r="F15" i="174"/>
  <c r="J19" i="174"/>
  <c r="J21" i="174"/>
  <c r="J22" i="174"/>
  <c r="J23" i="174"/>
  <c r="J24" i="174"/>
  <c r="J25" i="174"/>
  <c r="J26" i="174"/>
  <c r="J27" i="174"/>
  <c r="J28" i="174"/>
  <c r="J29" i="174"/>
  <c r="F30" i="174"/>
  <c r="H30" i="174" s="1"/>
  <c r="H20" i="174" s="1"/>
  <c r="I35" i="174"/>
  <c r="J35" i="174"/>
  <c r="L38" i="174"/>
  <c r="F38" i="174" s="1"/>
  <c r="H38" i="174" s="1"/>
  <c r="N43" i="174"/>
  <c r="F43" i="174" s="1"/>
  <c r="H43" i="174" s="1"/>
  <c r="H42" i="174" s="1"/>
  <c r="J44" i="174"/>
  <c r="R44" i="174"/>
  <c r="J45" i="174"/>
  <c r="R45" i="174"/>
  <c r="R46" i="174"/>
  <c r="J49" i="174"/>
  <c r="J50" i="174"/>
  <c r="J51" i="174"/>
  <c r="J52" i="174"/>
  <c r="H53" i="174"/>
  <c r="I53" i="174"/>
  <c r="J54" i="174"/>
  <c r="J55" i="174"/>
  <c r="J56" i="174"/>
  <c r="J57" i="174"/>
  <c r="J58" i="174"/>
  <c r="J59" i="174"/>
  <c r="J60" i="174"/>
  <c r="J61" i="174"/>
  <c r="H63" i="174"/>
  <c r="I63" i="174"/>
  <c r="J64" i="174"/>
  <c r="J65" i="174"/>
  <c r="J66" i="174"/>
  <c r="J69" i="174"/>
  <c r="J70" i="174"/>
  <c r="J71" i="174"/>
  <c r="H68" i="174"/>
  <c r="I72" i="174"/>
  <c r="I68" i="174" s="1"/>
  <c r="J73" i="174"/>
  <c r="J74" i="174"/>
  <c r="J75" i="174"/>
  <c r="J76" i="174"/>
  <c r="H77" i="174"/>
  <c r="I77" i="174"/>
  <c r="J78" i="174"/>
  <c r="J79" i="174"/>
  <c r="J80" i="174"/>
  <c r="J81" i="174"/>
  <c r="J82" i="174"/>
  <c r="J83" i="174"/>
  <c r="H85" i="174"/>
  <c r="I85" i="174"/>
  <c r="J86" i="174"/>
  <c r="J87" i="174"/>
  <c r="J88" i="174"/>
  <c r="J89" i="174"/>
  <c r="J90" i="174"/>
  <c r="J91" i="174"/>
  <c r="J92" i="174"/>
  <c r="J93" i="174"/>
  <c r="J94" i="174"/>
  <c r="J95" i="174"/>
  <c r="J96" i="174"/>
  <c r="J97" i="174"/>
  <c r="H98" i="174"/>
  <c r="I98" i="174"/>
  <c r="J99" i="174"/>
  <c r="J100" i="174"/>
  <c r="J101" i="174"/>
  <c r="J102" i="174"/>
  <c r="J104" i="174"/>
  <c r="J105" i="174"/>
  <c r="J106" i="174"/>
  <c r="J107" i="174"/>
  <c r="J110" i="174"/>
  <c r="J111" i="174"/>
  <c r="J112" i="174"/>
  <c r="J113" i="174"/>
  <c r="J114" i="174"/>
  <c r="J115" i="174"/>
  <c r="J116" i="174"/>
  <c r="J117" i="174"/>
  <c r="J118" i="174"/>
  <c r="J119" i="174"/>
  <c r="J120" i="174"/>
  <c r="J121" i="174"/>
  <c r="J122" i="174"/>
  <c r="J123" i="174"/>
  <c r="J124" i="174"/>
  <c r="J125" i="174"/>
  <c r="J126" i="174"/>
  <c r="J127" i="174"/>
  <c r="J128" i="174"/>
  <c r="J129" i="174"/>
  <c r="J130" i="174"/>
  <c r="J131" i="174"/>
  <c r="J132" i="174"/>
  <c r="J133" i="174"/>
  <c r="J134" i="174"/>
  <c r="J135" i="174"/>
  <c r="J136" i="174"/>
  <c r="J137" i="174"/>
  <c r="J138" i="174"/>
  <c r="J140" i="174"/>
  <c r="J141" i="174"/>
  <c r="J142" i="174"/>
  <c r="I145" i="174"/>
  <c r="J149" i="174"/>
  <c r="I151" i="174"/>
  <c r="I155" i="174"/>
  <c r="J156" i="174"/>
  <c r="J158" i="174"/>
  <c r="H160" i="174"/>
  <c r="I160" i="174"/>
  <c r="J161" i="174"/>
  <c r="J162" i="174"/>
  <c r="J163" i="174"/>
  <c r="H165" i="174"/>
  <c r="I165" i="174"/>
  <c r="J166" i="174"/>
  <c r="J167" i="174"/>
  <c r="H169" i="174"/>
  <c r="I169" i="174"/>
  <c r="J170" i="174"/>
  <c r="J171" i="174"/>
  <c r="G171" i="174" s="1"/>
  <c r="J173" i="174"/>
  <c r="J174" i="174"/>
  <c r="H175" i="174"/>
  <c r="I175" i="174"/>
  <c r="J176" i="174"/>
  <c r="J177" i="174"/>
  <c r="G177" i="174" s="1"/>
  <c r="H178" i="174"/>
  <c r="I178" i="174"/>
  <c r="J179" i="174"/>
  <c r="J180" i="174"/>
  <c r="J181" i="174"/>
  <c r="I195" i="174"/>
  <c r="I201" i="174"/>
  <c r="J145" i="174"/>
  <c r="J9" i="173"/>
  <c r="J11" i="173"/>
  <c r="J12" i="173"/>
  <c r="I13" i="173"/>
  <c r="J13" i="173"/>
  <c r="J14" i="173"/>
  <c r="F15" i="173"/>
  <c r="J17" i="173"/>
  <c r="J19" i="173"/>
  <c r="J21" i="173"/>
  <c r="J22" i="173"/>
  <c r="J23" i="173"/>
  <c r="J24" i="173"/>
  <c r="J25" i="173"/>
  <c r="J26" i="173"/>
  <c r="J27" i="173"/>
  <c r="J28" i="173"/>
  <c r="J29" i="173"/>
  <c r="F30" i="173"/>
  <c r="I35" i="173"/>
  <c r="J35" i="173"/>
  <c r="L38" i="173"/>
  <c r="F38" i="173" s="1"/>
  <c r="H38" i="173" s="1"/>
  <c r="N43" i="173"/>
  <c r="F43" i="173" s="1"/>
  <c r="H43" i="173" s="1"/>
  <c r="H42" i="173" s="1"/>
  <c r="J44" i="173"/>
  <c r="R44" i="173"/>
  <c r="J45" i="173"/>
  <c r="R45" i="173"/>
  <c r="R46" i="173"/>
  <c r="J49" i="173"/>
  <c r="J50" i="173"/>
  <c r="J51" i="173"/>
  <c r="J52" i="173"/>
  <c r="H53" i="173"/>
  <c r="I53" i="173"/>
  <c r="J54" i="173"/>
  <c r="J55" i="173"/>
  <c r="J56" i="173"/>
  <c r="J57" i="173"/>
  <c r="J58" i="173"/>
  <c r="J59" i="173"/>
  <c r="J60" i="173"/>
  <c r="J61" i="173"/>
  <c r="H63" i="173"/>
  <c r="I63" i="173"/>
  <c r="J64" i="173"/>
  <c r="J65" i="173"/>
  <c r="J66" i="173"/>
  <c r="J69" i="173"/>
  <c r="J70" i="173"/>
  <c r="J71" i="173"/>
  <c r="H68" i="173"/>
  <c r="I72" i="173"/>
  <c r="I68" i="173" s="1"/>
  <c r="J73" i="173"/>
  <c r="J74" i="173"/>
  <c r="J75" i="173"/>
  <c r="J76" i="173"/>
  <c r="H77" i="173"/>
  <c r="I77" i="173"/>
  <c r="J78" i="173"/>
  <c r="J79" i="173"/>
  <c r="J80" i="173"/>
  <c r="J81" i="173"/>
  <c r="J82" i="173"/>
  <c r="J83" i="173"/>
  <c r="H85" i="173"/>
  <c r="I85" i="173"/>
  <c r="J86" i="173"/>
  <c r="J87" i="173"/>
  <c r="J88" i="173"/>
  <c r="J89" i="173"/>
  <c r="J90" i="173"/>
  <c r="J91" i="173"/>
  <c r="J92" i="173"/>
  <c r="J93" i="173"/>
  <c r="J94" i="173"/>
  <c r="J95" i="173"/>
  <c r="J96" i="173"/>
  <c r="J97" i="173"/>
  <c r="H98" i="173"/>
  <c r="I98" i="173"/>
  <c r="J99" i="173"/>
  <c r="J100" i="173"/>
  <c r="J101" i="173"/>
  <c r="J102" i="173"/>
  <c r="J104" i="173"/>
  <c r="J105" i="173"/>
  <c r="J106" i="173"/>
  <c r="J107" i="173"/>
  <c r="J110" i="173"/>
  <c r="J111" i="173"/>
  <c r="J112" i="173"/>
  <c r="J113" i="173"/>
  <c r="J114" i="173"/>
  <c r="J115" i="173"/>
  <c r="J116" i="173"/>
  <c r="J117" i="173"/>
  <c r="J118" i="173"/>
  <c r="J119" i="173"/>
  <c r="J120" i="173"/>
  <c r="J121" i="173"/>
  <c r="J122" i="173"/>
  <c r="J123" i="173"/>
  <c r="J124" i="173"/>
  <c r="J125" i="173"/>
  <c r="J126" i="173"/>
  <c r="J127" i="173"/>
  <c r="J128" i="173"/>
  <c r="J129" i="173"/>
  <c r="J130" i="173"/>
  <c r="J131" i="173"/>
  <c r="J132" i="173"/>
  <c r="J133" i="173"/>
  <c r="J134" i="173"/>
  <c r="J135" i="173"/>
  <c r="J136" i="173"/>
  <c r="J137" i="173"/>
  <c r="J138" i="173"/>
  <c r="J140" i="173"/>
  <c r="J141" i="173"/>
  <c r="J142" i="173"/>
  <c r="J149" i="173"/>
  <c r="I151" i="173"/>
  <c r="I155" i="173"/>
  <c r="J156" i="173"/>
  <c r="J158" i="173"/>
  <c r="H160" i="173"/>
  <c r="I160" i="173"/>
  <c r="J161" i="173"/>
  <c r="J162" i="173"/>
  <c r="J163" i="173"/>
  <c r="H165" i="173"/>
  <c r="I165" i="173"/>
  <c r="J166" i="173"/>
  <c r="G166" i="173" s="1"/>
  <c r="J167" i="173"/>
  <c r="H169" i="173"/>
  <c r="I169" i="173"/>
  <c r="J170" i="173"/>
  <c r="J171" i="173"/>
  <c r="G171" i="173" s="1"/>
  <c r="J173" i="173"/>
  <c r="J174" i="173"/>
  <c r="H175" i="173"/>
  <c r="I175" i="173"/>
  <c r="J176" i="173"/>
  <c r="J177" i="173"/>
  <c r="H178" i="173"/>
  <c r="I178" i="173"/>
  <c r="J179" i="173"/>
  <c r="J180" i="173"/>
  <c r="J181" i="173"/>
  <c r="I195" i="173"/>
  <c r="I201" i="173"/>
  <c r="J9" i="172"/>
  <c r="J11" i="172"/>
  <c r="J12" i="172"/>
  <c r="F15" i="172"/>
  <c r="H15" i="172" s="1"/>
  <c r="J18" i="172"/>
  <c r="J19" i="172"/>
  <c r="J21" i="172"/>
  <c r="J22" i="172"/>
  <c r="J23" i="172"/>
  <c r="J24" i="172"/>
  <c r="I25" i="172"/>
  <c r="J25" i="172"/>
  <c r="J26" i="172"/>
  <c r="J27" i="172"/>
  <c r="J28" i="172"/>
  <c r="J29" i="172"/>
  <c r="F30" i="172"/>
  <c r="H30" i="172" s="1"/>
  <c r="H20" i="172" s="1"/>
  <c r="I35" i="172"/>
  <c r="J35" i="172"/>
  <c r="L38" i="172"/>
  <c r="F38" i="172" s="1"/>
  <c r="H38" i="172" s="1"/>
  <c r="I42" i="172"/>
  <c r="N43" i="172"/>
  <c r="J44" i="172"/>
  <c r="J42" i="172" s="1"/>
  <c r="J45" i="172"/>
  <c r="R45" i="172"/>
  <c r="R46" i="172"/>
  <c r="J49" i="172"/>
  <c r="J50" i="172"/>
  <c r="J51" i="172"/>
  <c r="J52" i="172"/>
  <c r="H53" i="172"/>
  <c r="I53" i="172"/>
  <c r="J54" i="172"/>
  <c r="J55" i="172"/>
  <c r="J56" i="172"/>
  <c r="J57" i="172"/>
  <c r="J58" i="172"/>
  <c r="J59" i="172"/>
  <c r="J60" i="172"/>
  <c r="J61" i="172"/>
  <c r="H63" i="172"/>
  <c r="I63" i="172"/>
  <c r="J64" i="172"/>
  <c r="J65" i="172"/>
  <c r="J66" i="172"/>
  <c r="J69" i="172"/>
  <c r="J70" i="172"/>
  <c r="J71" i="172"/>
  <c r="H68" i="172"/>
  <c r="I72" i="172"/>
  <c r="I68" i="172" s="1"/>
  <c r="J73" i="172"/>
  <c r="J74" i="172"/>
  <c r="J75" i="172"/>
  <c r="J76" i="172"/>
  <c r="H77" i="172"/>
  <c r="I77" i="172"/>
  <c r="J78" i="172"/>
  <c r="J79" i="172"/>
  <c r="J80" i="172"/>
  <c r="J81" i="172"/>
  <c r="J82" i="172"/>
  <c r="J83" i="172"/>
  <c r="H85" i="172"/>
  <c r="I85" i="172"/>
  <c r="J86" i="172"/>
  <c r="J87" i="172"/>
  <c r="J88" i="172"/>
  <c r="J89" i="172"/>
  <c r="J90" i="172"/>
  <c r="J91" i="172"/>
  <c r="J92" i="172"/>
  <c r="J93" i="172"/>
  <c r="J94" i="172"/>
  <c r="J95" i="172"/>
  <c r="J96" i="172"/>
  <c r="J97" i="172"/>
  <c r="H98" i="172"/>
  <c r="I98" i="172"/>
  <c r="J99" i="172"/>
  <c r="J100" i="172"/>
  <c r="J101" i="172"/>
  <c r="J102" i="172"/>
  <c r="J104" i="172"/>
  <c r="J105" i="172"/>
  <c r="J106" i="172"/>
  <c r="J107" i="172"/>
  <c r="J110" i="172"/>
  <c r="J111" i="172"/>
  <c r="J112" i="172"/>
  <c r="J113" i="172"/>
  <c r="J114" i="172"/>
  <c r="J115" i="172"/>
  <c r="J116" i="172"/>
  <c r="J117" i="172"/>
  <c r="J118" i="172"/>
  <c r="J119" i="172"/>
  <c r="J120" i="172"/>
  <c r="J121" i="172"/>
  <c r="J122" i="172"/>
  <c r="J123" i="172"/>
  <c r="J124" i="172"/>
  <c r="J125" i="172"/>
  <c r="J126" i="172"/>
  <c r="J127" i="172"/>
  <c r="J128" i="172"/>
  <c r="J129" i="172"/>
  <c r="J130" i="172"/>
  <c r="J131" i="172"/>
  <c r="J132" i="172"/>
  <c r="J133" i="172"/>
  <c r="J134" i="172"/>
  <c r="J135" i="172"/>
  <c r="J136" i="172"/>
  <c r="J137" i="172"/>
  <c r="J138" i="172"/>
  <c r="I139" i="172"/>
  <c r="J141" i="172"/>
  <c r="J139" i="172" s="1"/>
  <c r="I151" i="172"/>
  <c r="I155" i="172"/>
  <c r="J156" i="172"/>
  <c r="J158" i="172"/>
  <c r="H160" i="172"/>
  <c r="I160" i="172"/>
  <c r="J161" i="172"/>
  <c r="J162" i="172"/>
  <c r="J163" i="172"/>
  <c r="H165" i="172"/>
  <c r="I165" i="172"/>
  <c r="J166" i="172"/>
  <c r="J167" i="172"/>
  <c r="H169" i="172"/>
  <c r="I169" i="172"/>
  <c r="J170" i="172"/>
  <c r="J171" i="172"/>
  <c r="G171" i="172" s="1"/>
  <c r="J173" i="172"/>
  <c r="J174" i="172"/>
  <c r="H175" i="172"/>
  <c r="I175" i="172"/>
  <c r="J176" i="172"/>
  <c r="J177" i="172"/>
  <c r="G177" i="172" s="1"/>
  <c r="H178" i="172"/>
  <c r="I178" i="172"/>
  <c r="J179" i="172"/>
  <c r="J180" i="172"/>
  <c r="J181" i="172"/>
  <c r="I195" i="172"/>
  <c r="I201" i="172"/>
  <c r="J9" i="171"/>
  <c r="J11" i="171"/>
  <c r="J12" i="171"/>
  <c r="F15" i="171"/>
  <c r="H15" i="171" s="1"/>
  <c r="I15" i="171" s="1"/>
  <c r="J19" i="171"/>
  <c r="J21" i="171"/>
  <c r="I22" i="171"/>
  <c r="J22" i="171"/>
  <c r="J23" i="171"/>
  <c r="J24" i="171"/>
  <c r="J25" i="171"/>
  <c r="J26" i="171"/>
  <c r="J27" i="171"/>
  <c r="I28" i="171"/>
  <c r="J28" i="171"/>
  <c r="J29" i="171"/>
  <c r="F30" i="171"/>
  <c r="H30" i="171" s="1"/>
  <c r="H20" i="171" s="1"/>
  <c r="I33" i="171"/>
  <c r="I34" i="171"/>
  <c r="I35" i="171"/>
  <c r="J35" i="171"/>
  <c r="L38" i="171"/>
  <c r="F38" i="171" s="1"/>
  <c r="H38" i="171" s="1"/>
  <c r="I42" i="171"/>
  <c r="N43" i="171"/>
  <c r="J44" i="171"/>
  <c r="J42" i="171" s="1"/>
  <c r="J45" i="171"/>
  <c r="R45" i="171"/>
  <c r="R46" i="171"/>
  <c r="J49" i="171"/>
  <c r="J50" i="171"/>
  <c r="J51" i="171"/>
  <c r="J52" i="171"/>
  <c r="H53" i="171"/>
  <c r="I53" i="171"/>
  <c r="J54" i="171"/>
  <c r="J55" i="171"/>
  <c r="J56" i="171"/>
  <c r="J57" i="171"/>
  <c r="J58" i="171"/>
  <c r="J59" i="171"/>
  <c r="J60" i="171"/>
  <c r="J61" i="171"/>
  <c r="H63" i="171"/>
  <c r="I63" i="171"/>
  <c r="J64" i="171"/>
  <c r="J65" i="171"/>
  <c r="J66" i="171"/>
  <c r="J69" i="171"/>
  <c r="J70" i="171"/>
  <c r="J71" i="171"/>
  <c r="H68" i="171"/>
  <c r="I72" i="171"/>
  <c r="I68" i="171" s="1"/>
  <c r="J73" i="171"/>
  <c r="J74" i="171"/>
  <c r="J75" i="171"/>
  <c r="J76" i="171"/>
  <c r="H77" i="171"/>
  <c r="I77" i="171"/>
  <c r="J78" i="171"/>
  <c r="J79" i="171"/>
  <c r="J80" i="171"/>
  <c r="J81" i="171"/>
  <c r="J82" i="171"/>
  <c r="J83" i="171"/>
  <c r="H85" i="171"/>
  <c r="I85" i="171"/>
  <c r="J86" i="171"/>
  <c r="J87" i="171"/>
  <c r="J88" i="171"/>
  <c r="J89" i="171"/>
  <c r="J90" i="171"/>
  <c r="J91" i="171"/>
  <c r="J92" i="171"/>
  <c r="J93" i="171"/>
  <c r="J94" i="171"/>
  <c r="J95" i="171"/>
  <c r="J96" i="171"/>
  <c r="J97" i="171"/>
  <c r="H98" i="171"/>
  <c r="I98" i="171"/>
  <c r="J99" i="171"/>
  <c r="J100" i="171"/>
  <c r="J101" i="171"/>
  <c r="J102" i="171"/>
  <c r="J104" i="171"/>
  <c r="J105" i="171"/>
  <c r="J106" i="171"/>
  <c r="J107" i="171"/>
  <c r="J110" i="171"/>
  <c r="J111" i="171"/>
  <c r="J112" i="171"/>
  <c r="J113" i="171"/>
  <c r="J114" i="171"/>
  <c r="J115" i="171"/>
  <c r="J116" i="171"/>
  <c r="J117" i="171"/>
  <c r="J118" i="171"/>
  <c r="J119" i="171"/>
  <c r="J120" i="171"/>
  <c r="J121" i="171"/>
  <c r="J122" i="171"/>
  <c r="J123" i="171"/>
  <c r="J124" i="171"/>
  <c r="J125" i="171"/>
  <c r="J126" i="171"/>
  <c r="J127" i="171"/>
  <c r="J128" i="171"/>
  <c r="J129" i="171"/>
  <c r="J130" i="171"/>
  <c r="J131" i="171"/>
  <c r="J132" i="171"/>
  <c r="J133" i="171"/>
  <c r="J134" i="171"/>
  <c r="J135" i="171"/>
  <c r="J136" i="171"/>
  <c r="J137" i="171"/>
  <c r="J138" i="171"/>
  <c r="I139" i="171"/>
  <c r="J141" i="171"/>
  <c r="J139" i="171" s="1"/>
  <c r="I151" i="171"/>
  <c r="I155" i="171"/>
  <c r="J156" i="171"/>
  <c r="J158" i="171"/>
  <c r="H160" i="171"/>
  <c r="I160" i="171"/>
  <c r="J161" i="171"/>
  <c r="J162" i="171"/>
  <c r="J163" i="171"/>
  <c r="H165" i="171"/>
  <c r="I165" i="171"/>
  <c r="J166" i="171"/>
  <c r="J167" i="171"/>
  <c r="H169" i="171"/>
  <c r="I169" i="171"/>
  <c r="J170" i="171"/>
  <c r="J171" i="171"/>
  <c r="G171" i="171" s="1"/>
  <c r="J173" i="171"/>
  <c r="J174" i="171"/>
  <c r="H175" i="171"/>
  <c r="I175" i="171"/>
  <c r="J176" i="171"/>
  <c r="J177" i="171"/>
  <c r="G177" i="171" s="1"/>
  <c r="H178" i="171"/>
  <c r="I178" i="171"/>
  <c r="J179" i="171"/>
  <c r="J180" i="171"/>
  <c r="J181" i="171"/>
  <c r="I195" i="171"/>
  <c r="I201" i="171"/>
  <c r="J9" i="170"/>
  <c r="J11" i="170"/>
  <c r="J12" i="170"/>
  <c r="F15" i="170"/>
  <c r="H15" i="170" s="1"/>
  <c r="J17" i="170"/>
  <c r="I19" i="170"/>
  <c r="J19" i="170"/>
  <c r="J21" i="170"/>
  <c r="J22" i="170"/>
  <c r="I23" i="170"/>
  <c r="J23" i="170"/>
  <c r="J24" i="170"/>
  <c r="J25" i="170"/>
  <c r="J26" i="170"/>
  <c r="J27" i="170"/>
  <c r="J28" i="170"/>
  <c r="J29" i="170"/>
  <c r="F30" i="170"/>
  <c r="H30" i="170" s="1"/>
  <c r="H20" i="170" s="1"/>
  <c r="I35" i="170"/>
  <c r="J35" i="170"/>
  <c r="L38" i="170"/>
  <c r="F38" i="170" s="1"/>
  <c r="J38" i="170" s="1"/>
  <c r="I40" i="170"/>
  <c r="I42" i="170"/>
  <c r="N43" i="170"/>
  <c r="J44" i="170"/>
  <c r="J42" i="170" s="1"/>
  <c r="J45" i="170"/>
  <c r="R45" i="170"/>
  <c r="R46" i="170"/>
  <c r="J49" i="170"/>
  <c r="J50" i="170"/>
  <c r="J51" i="170"/>
  <c r="J52" i="170"/>
  <c r="H53" i="170"/>
  <c r="I53" i="170"/>
  <c r="J54" i="170"/>
  <c r="J55" i="170"/>
  <c r="J56" i="170"/>
  <c r="J57" i="170"/>
  <c r="J58" i="170"/>
  <c r="J59" i="170"/>
  <c r="J60" i="170"/>
  <c r="J61" i="170"/>
  <c r="H63" i="170"/>
  <c r="I63" i="170"/>
  <c r="J64" i="170"/>
  <c r="J65" i="170"/>
  <c r="J66" i="170"/>
  <c r="J69" i="170"/>
  <c r="J70" i="170"/>
  <c r="J71" i="170"/>
  <c r="H68" i="170"/>
  <c r="I72" i="170"/>
  <c r="I68" i="170" s="1"/>
  <c r="J73" i="170"/>
  <c r="J74" i="170"/>
  <c r="J75" i="170"/>
  <c r="J76" i="170"/>
  <c r="H77" i="170"/>
  <c r="I77" i="170"/>
  <c r="J78" i="170"/>
  <c r="J79" i="170"/>
  <c r="J80" i="170"/>
  <c r="J81" i="170"/>
  <c r="J82" i="170"/>
  <c r="J83" i="170"/>
  <c r="H85" i="170"/>
  <c r="I85" i="170"/>
  <c r="J86" i="170"/>
  <c r="J87" i="170"/>
  <c r="J88" i="170"/>
  <c r="J89" i="170"/>
  <c r="J90" i="170"/>
  <c r="J91" i="170"/>
  <c r="J92" i="170"/>
  <c r="J93" i="170"/>
  <c r="J94" i="170"/>
  <c r="J95" i="170"/>
  <c r="J96" i="170"/>
  <c r="J97" i="170"/>
  <c r="H98" i="170"/>
  <c r="I98" i="170"/>
  <c r="J99" i="170"/>
  <c r="J100" i="170"/>
  <c r="J101" i="170"/>
  <c r="J102" i="170"/>
  <c r="J104" i="170"/>
  <c r="J105" i="170"/>
  <c r="J106" i="170"/>
  <c r="J107" i="170"/>
  <c r="J110" i="170"/>
  <c r="J111" i="170"/>
  <c r="J112" i="170"/>
  <c r="J113" i="170"/>
  <c r="J114" i="170"/>
  <c r="J115" i="170"/>
  <c r="J116" i="170"/>
  <c r="J117" i="170"/>
  <c r="J118" i="170"/>
  <c r="J119" i="170"/>
  <c r="J120" i="170"/>
  <c r="J121" i="170"/>
  <c r="J122" i="170"/>
  <c r="J123" i="170"/>
  <c r="J124" i="170"/>
  <c r="J125" i="170"/>
  <c r="J126" i="170"/>
  <c r="J127" i="170"/>
  <c r="J128" i="170"/>
  <c r="J129" i="170"/>
  <c r="J130" i="170"/>
  <c r="J131" i="170"/>
  <c r="J132" i="170"/>
  <c r="J133" i="170"/>
  <c r="J134" i="170"/>
  <c r="J135" i="170"/>
  <c r="J136" i="170"/>
  <c r="J137" i="170"/>
  <c r="J138" i="170"/>
  <c r="I139" i="170"/>
  <c r="J141" i="170"/>
  <c r="J139" i="170" s="1"/>
  <c r="I151" i="170"/>
  <c r="I155" i="170"/>
  <c r="J156" i="170"/>
  <c r="J158" i="170"/>
  <c r="H160" i="170"/>
  <c r="I160" i="170"/>
  <c r="J161" i="170"/>
  <c r="J162" i="170"/>
  <c r="J163" i="170"/>
  <c r="H165" i="170"/>
  <c r="I165" i="170"/>
  <c r="J166" i="170"/>
  <c r="G166" i="170" s="1"/>
  <c r="J167" i="170"/>
  <c r="H169" i="170"/>
  <c r="I169" i="170"/>
  <c r="J170" i="170"/>
  <c r="J171" i="170"/>
  <c r="G171" i="170" s="1"/>
  <c r="J173" i="170"/>
  <c r="J174" i="170"/>
  <c r="H175" i="170"/>
  <c r="I175" i="170"/>
  <c r="J176" i="170"/>
  <c r="J177" i="170"/>
  <c r="G177" i="170" s="1"/>
  <c r="H178" i="170"/>
  <c r="I178" i="170"/>
  <c r="J179" i="170"/>
  <c r="J180" i="170"/>
  <c r="J181" i="170"/>
  <c r="I195" i="170"/>
  <c r="L7" i="169"/>
  <c r="J9" i="169"/>
  <c r="J11" i="169"/>
  <c r="J12" i="169"/>
  <c r="J17" i="169"/>
  <c r="J18" i="169"/>
  <c r="J19" i="169"/>
  <c r="J21" i="169"/>
  <c r="J22" i="169"/>
  <c r="J23" i="169"/>
  <c r="J24" i="169"/>
  <c r="J25" i="169"/>
  <c r="J26" i="169"/>
  <c r="J27" i="169"/>
  <c r="J28" i="169"/>
  <c r="I29" i="169"/>
  <c r="J29" i="169"/>
  <c r="I35" i="169"/>
  <c r="J35" i="169"/>
  <c r="L38" i="169"/>
  <c r="F38" i="169" s="1"/>
  <c r="J38" i="169" s="1"/>
  <c r="I42" i="169"/>
  <c r="N43" i="169"/>
  <c r="J44" i="169"/>
  <c r="J42" i="169" s="1"/>
  <c r="J45" i="169"/>
  <c r="R45" i="169"/>
  <c r="R46" i="169"/>
  <c r="J49" i="169"/>
  <c r="J50" i="169"/>
  <c r="J51" i="169"/>
  <c r="J52" i="169"/>
  <c r="H53" i="169"/>
  <c r="I53" i="169"/>
  <c r="J54" i="169"/>
  <c r="J55" i="169"/>
  <c r="J56" i="169"/>
  <c r="J57" i="169"/>
  <c r="J58" i="169"/>
  <c r="J59" i="169"/>
  <c r="J60" i="169"/>
  <c r="J61" i="169"/>
  <c r="H63" i="169"/>
  <c r="I63" i="169"/>
  <c r="J64" i="169"/>
  <c r="J65" i="169"/>
  <c r="J66" i="169"/>
  <c r="J69" i="169"/>
  <c r="J70" i="169"/>
  <c r="J71" i="169"/>
  <c r="H68" i="169"/>
  <c r="I72" i="169"/>
  <c r="I68" i="169" s="1"/>
  <c r="J73" i="169"/>
  <c r="J74" i="169"/>
  <c r="J75" i="169"/>
  <c r="J76" i="169"/>
  <c r="H77" i="169"/>
  <c r="I77" i="169"/>
  <c r="J78" i="169"/>
  <c r="J79" i="169"/>
  <c r="J80" i="169"/>
  <c r="J81" i="169"/>
  <c r="J82" i="169"/>
  <c r="J83" i="169"/>
  <c r="H85" i="169"/>
  <c r="I85" i="169"/>
  <c r="J86" i="169"/>
  <c r="J87" i="169"/>
  <c r="J88" i="169"/>
  <c r="J89" i="169"/>
  <c r="J90" i="169"/>
  <c r="J91" i="169"/>
  <c r="J92" i="169"/>
  <c r="J93" i="169"/>
  <c r="J94" i="169"/>
  <c r="J95" i="169"/>
  <c r="J96" i="169"/>
  <c r="J97" i="169"/>
  <c r="H98" i="169"/>
  <c r="I98" i="169"/>
  <c r="J99" i="169"/>
  <c r="J100" i="169"/>
  <c r="J101" i="169"/>
  <c r="J102" i="169"/>
  <c r="J104" i="169"/>
  <c r="J105" i="169"/>
  <c r="J106" i="169"/>
  <c r="J107" i="169"/>
  <c r="J110" i="169"/>
  <c r="J111" i="169"/>
  <c r="J112" i="169"/>
  <c r="J113" i="169"/>
  <c r="J114" i="169"/>
  <c r="J115" i="169"/>
  <c r="J116" i="169"/>
  <c r="J117" i="169"/>
  <c r="J118" i="169"/>
  <c r="J119" i="169"/>
  <c r="J120" i="169"/>
  <c r="J121" i="169"/>
  <c r="J122" i="169"/>
  <c r="J123" i="169"/>
  <c r="J124" i="169"/>
  <c r="J125" i="169"/>
  <c r="J126" i="169"/>
  <c r="J127" i="169"/>
  <c r="J128" i="169"/>
  <c r="J129" i="169"/>
  <c r="J130" i="169"/>
  <c r="J131" i="169"/>
  <c r="J132" i="169"/>
  <c r="J133" i="169"/>
  <c r="J134" i="169"/>
  <c r="J135" i="169"/>
  <c r="J136" i="169"/>
  <c r="J137" i="169"/>
  <c r="J138" i="169"/>
  <c r="I139" i="169"/>
  <c r="J141" i="169"/>
  <c r="J139" i="169" s="1"/>
  <c r="I151" i="169"/>
  <c r="J151" i="169"/>
  <c r="I155" i="169"/>
  <c r="J156" i="169"/>
  <c r="J158" i="169"/>
  <c r="H160" i="169"/>
  <c r="I160" i="169"/>
  <c r="J161" i="169"/>
  <c r="J162" i="169"/>
  <c r="J163" i="169"/>
  <c r="H165" i="169"/>
  <c r="I165" i="169"/>
  <c r="J166" i="169"/>
  <c r="G166" i="169" s="1"/>
  <c r="J167" i="169"/>
  <c r="H169" i="169"/>
  <c r="I169" i="169"/>
  <c r="J170" i="169"/>
  <c r="J171" i="169"/>
  <c r="G171" i="169" s="1"/>
  <c r="J173" i="169"/>
  <c r="J174" i="169"/>
  <c r="H175" i="169"/>
  <c r="I175" i="169"/>
  <c r="J176" i="169"/>
  <c r="J177" i="169"/>
  <c r="H178" i="169"/>
  <c r="I178" i="169"/>
  <c r="J179" i="169"/>
  <c r="J180" i="169"/>
  <c r="J181" i="169"/>
  <c r="I195" i="169"/>
  <c r="I201" i="169"/>
  <c r="J9" i="168"/>
  <c r="J11" i="168"/>
  <c r="J12" i="168"/>
  <c r="J13" i="168"/>
  <c r="J14" i="168"/>
  <c r="F15" i="168"/>
  <c r="H15" i="168" s="1"/>
  <c r="J18" i="168"/>
  <c r="I19" i="168"/>
  <c r="J19" i="168"/>
  <c r="J21" i="168"/>
  <c r="J22" i="168"/>
  <c r="J23" i="168"/>
  <c r="J24" i="168"/>
  <c r="J25" i="168"/>
  <c r="J26" i="168"/>
  <c r="J27" i="168"/>
  <c r="J28" i="168"/>
  <c r="J29" i="168"/>
  <c r="F30" i="168"/>
  <c r="I35" i="168"/>
  <c r="J35" i="168"/>
  <c r="L38" i="168"/>
  <c r="F38" i="168" s="1"/>
  <c r="H38" i="168" s="1"/>
  <c r="N43" i="168"/>
  <c r="J44" i="168"/>
  <c r="R44" i="168"/>
  <c r="J45" i="168"/>
  <c r="R45" i="168"/>
  <c r="R46" i="168"/>
  <c r="J49" i="168"/>
  <c r="J50" i="168"/>
  <c r="J51" i="168"/>
  <c r="J52" i="168"/>
  <c r="H53" i="168"/>
  <c r="I53" i="168"/>
  <c r="J54" i="168"/>
  <c r="J55" i="168"/>
  <c r="J56" i="168"/>
  <c r="J57" i="168"/>
  <c r="J58" i="168"/>
  <c r="J59" i="168"/>
  <c r="J60" i="168"/>
  <c r="J61" i="168"/>
  <c r="H63" i="168"/>
  <c r="I63" i="168"/>
  <c r="J64" i="168"/>
  <c r="J65" i="168"/>
  <c r="J66" i="168"/>
  <c r="J69" i="168"/>
  <c r="J70" i="168"/>
  <c r="J71" i="168"/>
  <c r="H68" i="168"/>
  <c r="I72" i="168"/>
  <c r="I68" i="168" s="1"/>
  <c r="J73" i="168"/>
  <c r="J74" i="168"/>
  <c r="J75" i="168"/>
  <c r="J76" i="168"/>
  <c r="H77" i="168"/>
  <c r="I77" i="168"/>
  <c r="J78" i="168"/>
  <c r="J79" i="168"/>
  <c r="J80" i="168"/>
  <c r="J81" i="168"/>
  <c r="J82" i="168"/>
  <c r="J83" i="168"/>
  <c r="H85" i="168"/>
  <c r="I85" i="168"/>
  <c r="J86" i="168"/>
  <c r="J87" i="168"/>
  <c r="J88" i="168"/>
  <c r="J89" i="168"/>
  <c r="J90" i="168"/>
  <c r="J91" i="168"/>
  <c r="J92" i="168"/>
  <c r="J93" i="168"/>
  <c r="J94" i="168"/>
  <c r="J95" i="168"/>
  <c r="J96" i="168"/>
  <c r="J97" i="168"/>
  <c r="H98" i="168"/>
  <c r="I98" i="168"/>
  <c r="J99" i="168"/>
  <c r="J100" i="168"/>
  <c r="J101" i="168"/>
  <c r="J102" i="168"/>
  <c r="J104" i="168"/>
  <c r="J105" i="168"/>
  <c r="J106" i="168"/>
  <c r="J107" i="168"/>
  <c r="J110" i="168"/>
  <c r="J111" i="168"/>
  <c r="J112" i="168"/>
  <c r="J113" i="168"/>
  <c r="J114" i="168"/>
  <c r="J115" i="168"/>
  <c r="J116" i="168"/>
  <c r="J117" i="168"/>
  <c r="J118" i="168"/>
  <c r="J119" i="168"/>
  <c r="J120" i="168"/>
  <c r="J121" i="168"/>
  <c r="J122" i="168"/>
  <c r="J123" i="168"/>
  <c r="J124" i="168"/>
  <c r="J125" i="168"/>
  <c r="J126" i="168"/>
  <c r="J127" i="168"/>
  <c r="J128" i="168"/>
  <c r="J129" i="168"/>
  <c r="J130" i="168"/>
  <c r="J131" i="168"/>
  <c r="J132" i="168"/>
  <c r="J133" i="168"/>
  <c r="J134" i="168"/>
  <c r="J135" i="168"/>
  <c r="J136" i="168"/>
  <c r="J137" i="168"/>
  <c r="J138" i="168"/>
  <c r="J140" i="168"/>
  <c r="J141" i="168"/>
  <c r="J142" i="168"/>
  <c r="J149" i="168"/>
  <c r="I151" i="168"/>
  <c r="I155" i="168"/>
  <c r="J156" i="168"/>
  <c r="J158" i="168"/>
  <c r="H160" i="168"/>
  <c r="I160" i="168"/>
  <c r="J161" i="168"/>
  <c r="J162" i="168"/>
  <c r="J163" i="168"/>
  <c r="H165" i="168"/>
  <c r="I165" i="168"/>
  <c r="J166" i="168"/>
  <c r="J167" i="168"/>
  <c r="H169" i="168"/>
  <c r="I169" i="168"/>
  <c r="J170" i="168"/>
  <c r="G170" i="168" s="1"/>
  <c r="J171" i="168"/>
  <c r="G171" i="168" s="1"/>
  <c r="J173" i="168"/>
  <c r="J174" i="168"/>
  <c r="H175" i="168"/>
  <c r="I175" i="168"/>
  <c r="J176" i="168"/>
  <c r="J177" i="168"/>
  <c r="G177" i="168" s="1"/>
  <c r="H178" i="168"/>
  <c r="I178" i="168"/>
  <c r="J179" i="168"/>
  <c r="J180" i="168"/>
  <c r="J181" i="168"/>
  <c r="I195" i="168"/>
  <c r="I201" i="168"/>
  <c r="J145" i="168"/>
  <c r="J9" i="167"/>
  <c r="J11" i="167"/>
  <c r="J12" i="167"/>
  <c r="I13" i="167"/>
  <c r="J13" i="167"/>
  <c r="J14" i="167"/>
  <c r="F15" i="167"/>
  <c r="H15" i="167" s="1"/>
  <c r="J18" i="167"/>
  <c r="J19" i="167"/>
  <c r="J21" i="167"/>
  <c r="J22" i="167"/>
  <c r="J23" i="167"/>
  <c r="J24" i="167"/>
  <c r="J25" i="167"/>
  <c r="J26" i="167"/>
  <c r="J27" i="167"/>
  <c r="J28" i="167"/>
  <c r="J29" i="167"/>
  <c r="F30" i="167"/>
  <c r="H30" i="167" s="1"/>
  <c r="H20" i="167" s="1"/>
  <c r="J34" i="167"/>
  <c r="I35" i="167"/>
  <c r="J35" i="167"/>
  <c r="L38" i="167"/>
  <c r="F38" i="167" s="1"/>
  <c r="H38" i="167" s="1"/>
  <c r="N43" i="167"/>
  <c r="H43" i="167" s="1"/>
  <c r="H42" i="167" s="1"/>
  <c r="J44" i="167"/>
  <c r="R44" i="167"/>
  <c r="J45" i="167"/>
  <c r="R45" i="167"/>
  <c r="R46" i="167"/>
  <c r="J49" i="167"/>
  <c r="J50" i="167"/>
  <c r="J51" i="167"/>
  <c r="J52" i="167"/>
  <c r="H53" i="167"/>
  <c r="I53" i="167"/>
  <c r="J54" i="167"/>
  <c r="J55" i="167"/>
  <c r="J56" i="167"/>
  <c r="J57" i="167"/>
  <c r="J58" i="167"/>
  <c r="J59" i="167"/>
  <c r="J60" i="167"/>
  <c r="J61" i="167"/>
  <c r="H63" i="167"/>
  <c r="I63" i="167"/>
  <c r="J64" i="167"/>
  <c r="J65" i="167"/>
  <c r="J66" i="167"/>
  <c r="J69" i="167"/>
  <c r="J70" i="167"/>
  <c r="J71" i="167"/>
  <c r="H68" i="167"/>
  <c r="I72" i="167"/>
  <c r="I68" i="167" s="1"/>
  <c r="J73" i="167"/>
  <c r="J74" i="167"/>
  <c r="J75" i="167"/>
  <c r="J76" i="167"/>
  <c r="H77" i="167"/>
  <c r="I77" i="167"/>
  <c r="J78" i="167"/>
  <c r="J79" i="167"/>
  <c r="J80" i="167"/>
  <c r="J81" i="167"/>
  <c r="J82" i="167"/>
  <c r="J83" i="167"/>
  <c r="H85" i="167"/>
  <c r="I85" i="167"/>
  <c r="J86" i="167"/>
  <c r="J87" i="167"/>
  <c r="J88" i="167"/>
  <c r="J89" i="167"/>
  <c r="J90" i="167"/>
  <c r="J91" i="167"/>
  <c r="J92" i="167"/>
  <c r="J93" i="167"/>
  <c r="J94" i="167"/>
  <c r="J95" i="167"/>
  <c r="J96" i="167"/>
  <c r="J97" i="167"/>
  <c r="H98" i="167"/>
  <c r="I98" i="167"/>
  <c r="J99" i="167"/>
  <c r="J100" i="167"/>
  <c r="J101" i="167"/>
  <c r="J102" i="167"/>
  <c r="J104" i="167"/>
  <c r="J105" i="167"/>
  <c r="J106" i="167"/>
  <c r="J107" i="167"/>
  <c r="J110" i="167"/>
  <c r="J111" i="167"/>
  <c r="J112" i="167"/>
  <c r="J113" i="167"/>
  <c r="J114" i="167"/>
  <c r="J115" i="167"/>
  <c r="J116" i="167"/>
  <c r="J117" i="167"/>
  <c r="J118" i="167"/>
  <c r="J119" i="167"/>
  <c r="J120" i="167"/>
  <c r="J121" i="167"/>
  <c r="J122" i="167"/>
  <c r="J123" i="167"/>
  <c r="J124" i="167"/>
  <c r="J125" i="167"/>
  <c r="J126" i="167"/>
  <c r="J127" i="167"/>
  <c r="J128" i="167"/>
  <c r="J129" i="167"/>
  <c r="J130" i="167"/>
  <c r="J131" i="167"/>
  <c r="J132" i="167"/>
  <c r="J133" i="167"/>
  <c r="J134" i="167"/>
  <c r="J135" i="167"/>
  <c r="J136" i="167"/>
  <c r="J137" i="167"/>
  <c r="J138" i="167"/>
  <c r="J140" i="167"/>
  <c r="J141" i="167"/>
  <c r="J142" i="167"/>
  <c r="J149" i="167"/>
  <c r="I151" i="167"/>
  <c r="I155" i="167"/>
  <c r="J156" i="167"/>
  <c r="J158" i="167"/>
  <c r="H160" i="167"/>
  <c r="I160" i="167"/>
  <c r="J161" i="167"/>
  <c r="J162" i="167"/>
  <c r="J163" i="167"/>
  <c r="H165" i="167"/>
  <c r="I165" i="167"/>
  <c r="J166" i="167"/>
  <c r="G166" i="167" s="1"/>
  <c r="J167" i="167"/>
  <c r="H169" i="167"/>
  <c r="I169" i="167"/>
  <c r="J170" i="167"/>
  <c r="G170" i="167" s="1"/>
  <c r="J171" i="167"/>
  <c r="G171" i="167" s="1"/>
  <c r="J173" i="167"/>
  <c r="J174" i="167"/>
  <c r="H175" i="167"/>
  <c r="I175" i="167"/>
  <c r="J176" i="167"/>
  <c r="J177" i="167"/>
  <c r="G177" i="167" s="1"/>
  <c r="H178" i="167"/>
  <c r="I178" i="167"/>
  <c r="J179" i="167"/>
  <c r="J180" i="167"/>
  <c r="J181" i="167"/>
  <c r="I195" i="167"/>
  <c r="I201" i="167"/>
  <c r="I22" i="167"/>
  <c r="J9" i="166"/>
  <c r="J11" i="166"/>
  <c r="I12" i="166"/>
  <c r="J12" i="166"/>
  <c r="F15" i="166"/>
  <c r="J19" i="166"/>
  <c r="J21" i="166"/>
  <c r="J22" i="166"/>
  <c r="J23" i="166"/>
  <c r="J24" i="166"/>
  <c r="J25" i="166"/>
  <c r="I26" i="166"/>
  <c r="J26" i="166"/>
  <c r="J27" i="166"/>
  <c r="J28" i="166"/>
  <c r="I29" i="166"/>
  <c r="J29" i="166"/>
  <c r="F30" i="166"/>
  <c r="I35" i="166"/>
  <c r="J35" i="166"/>
  <c r="L38" i="166"/>
  <c r="F38" i="166" s="1"/>
  <c r="I42" i="166"/>
  <c r="N43" i="166"/>
  <c r="J44" i="166"/>
  <c r="J42" i="166" s="1"/>
  <c r="J45" i="166"/>
  <c r="R45" i="166"/>
  <c r="R46" i="166"/>
  <c r="J49" i="166"/>
  <c r="J50" i="166"/>
  <c r="J51" i="166"/>
  <c r="J52" i="166"/>
  <c r="H53" i="166"/>
  <c r="I53" i="166"/>
  <c r="J54" i="166"/>
  <c r="J55" i="166"/>
  <c r="J56" i="166"/>
  <c r="J57" i="166"/>
  <c r="J58" i="166"/>
  <c r="J59" i="166"/>
  <c r="J60" i="166"/>
  <c r="J61" i="166"/>
  <c r="H63" i="166"/>
  <c r="I63" i="166"/>
  <c r="J64" i="166"/>
  <c r="J65" i="166"/>
  <c r="J66" i="166"/>
  <c r="J69" i="166"/>
  <c r="J70" i="166"/>
  <c r="J71" i="166"/>
  <c r="H68" i="166"/>
  <c r="I72" i="166"/>
  <c r="I68" i="166" s="1"/>
  <c r="J73" i="166"/>
  <c r="J74" i="166"/>
  <c r="J75" i="166"/>
  <c r="J76" i="166"/>
  <c r="H77" i="166"/>
  <c r="I77" i="166"/>
  <c r="J78" i="166"/>
  <c r="J79" i="166"/>
  <c r="J80" i="166"/>
  <c r="J81" i="166"/>
  <c r="J82" i="166"/>
  <c r="J83" i="166"/>
  <c r="H85" i="166"/>
  <c r="I85" i="166"/>
  <c r="J86" i="166"/>
  <c r="J87" i="166"/>
  <c r="J88" i="166"/>
  <c r="J89" i="166"/>
  <c r="J90" i="166"/>
  <c r="J91" i="166"/>
  <c r="J92" i="166"/>
  <c r="J93" i="166"/>
  <c r="J94" i="166"/>
  <c r="J95" i="166"/>
  <c r="J96" i="166"/>
  <c r="J97" i="166"/>
  <c r="H98" i="166"/>
  <c r="I98" i="166"/>
  <c r="J99" i="166"/>
  <c r="J100" i="166"/>
  <c r="J101" i="166"/>
  <c r="J102" i="166"/>
  <c r="J104" i="166"/>
  <c r="J105" i="166"/>
  <c r="J106" i="166"/>
  <c r="J107" i="166"/>
  <c r="J110" i="166"/>
  <c r="J111" i="166"/>
  <c r="J112" i="166"/>
  <c r="J113" i="166"/>
  <c r="J114" i="166"/>
  <c r="J115" i="166"/>
  <c r="J116" i="166"/>
  <c r="J117" i="166"/>
  <c r="J118" i="166"/>
  <c r="J119" i="166"/>
  <c r="J120" i="166"/>
  <c r="J121" i="166"/>
  <c r="J122" i="166"/>
  <c r="J123" i="166"/>
  <c r="J124" i="166"/>
  <c r="J125" i="166"/>
  <c r="J126" i="166"/>
  <c r="J127" i="166"/>
  <c r="J128" i="166"/>
  <c r="J129" i="166"/>
  <c r="J130" i="166"/>
  <c r="J131" i="166"/>
  <c r="J132" i="166"/>
  <c r="J133" i="166"/>
  <c r="J134" i="166"/>
  <c r="J135" i="166"/>
  <c r="J136" i="166"/>
  <c r="J137" i="166"/>
  <c r="J138" i="166"/>
  <c r="I139" i="166"/>
  <c r="J141" i="166"/>
  <c r="J139" i="166" s="1"/>
  <c r="I151" i="166"/>
  <c r="I155" i="166"/>
  <c r="J156" i="166"/>
  <c r="J158" i="166"/>
  <c r="H160" i="166"/>
  <c r="I160" i="166"/>
  <c r="J161" i="166"/>
  <c r="J162" i="166"/>
  <c r="J163" i="166"/>
  <c r="H165" i="166"/>
  <c r="I165" i="166"/>
  <c r="J166" i="166"/>
  <c r="G166" i="166" s="1"/>
  <c r="J167" i="166"/>
  <c r="H169" i="166"/>
  <c r="I169" i="166"/>
  <c r="J170" i="166"/>
  <c r="G170" i="166" s="1"/>
  <c r="J171" i="166"/>
  <c r="J173" i="166"/>
  <c r="J174" i="166"/>
  <c r="H175" i="166"/>
  <c r="I175" i="166"/>
  <c r="J176" i="166"/>
  <c r="J177" i="166"/>
  <c r="G177" i="166" s="1"/>
  <c r="H178" i="166"/>
  <c r="I178" i="166"/>
  <c r="J179" i="166"/>
  <c r="J180" i="166"/>
  <c r="J181" i="166"/>
  <c r="I195" i="166"/>
  <c r="I201" i="166"/>
  <c r="J32" i="166"/>
  <c r="I32" i="166"/>
  <c r="J9" i="165"/>
  <c r="J11" i="165"/>
  <c r="J12" i="165"/>
  <c r="F15" i="165"/>
  <c r="J17" i="165"/>
  <c r="J19" i="165"/>
  <c r="J21" i="165"/>
  <c r="J22" i="165"/>
  <c r="J23" i="165"/>
  <c r="I24" i="165"/>
  <c r="J24" i="165"/>
  <c r="J25" i="165"/>
  <c r="J26" i="165"/>
  <c r="I27" i="165"/>
  <c r="J27" i="165"/>
  <c r="J28" i="165"/>
  <c r="J29" i="165"/>
  <c r="F30" i="165"/>
  <c r="H30" i="165" s="1"/>
  <c r="H20" i="165" s="1"/>
  <c r="I35" i="165"/>
  <c r="J35" i="165"/>
  <c r="L38" i="165"/>
  <c r="F38" i="165" s="1"/>
  <c r="H38" i="165" s="1"/>
  <c r="I42" i="165"/>
  <c r="N43" i="165"/>
  <c r="J44" i="165"/>
  <c r="J42" i="165" s="1"/>
  <c r="J45" i="165"/>
  <c r="R45" i="165"/>
  <c r="R46" i="165"/>
  <c r="J49" i="165"/>
  <c r="J50" i="165"/>
  <c r="J51" i="165"/>
  <c r="J52" i="165"/>
  <c r="H53" i="165"/>
  <c r="I53" i="165"/>
  <c r="J54" i="165"/>
  <c r="J55" i="165"/>
  <c r="J56" i="165"/>
  <c r="J57" i="165"/>
  <c r="J58" i="165"/>
  <c r="J59" i="165"/>
  <c r="J60" i="165"/>
  <c r="J61" i="165"/>
  <c r="H63" i="165"/>
  <c r="I63" i="165"/>
  <c r="J64" i="165"/>
  <c r="J65" i="165"/>
  <c r="J66" i="165"/>
  <c r="J69" i="165"/>
  <c r="J70" i="165"/>
  <c r="J71" i="165"/>
  <c r="H68" i="165"/>
  <c r="I72" i="165"/>
  <c r="I68" i="165" s="1"/>
  <c r="J73" i="165"/>
  <c r="J74" i="165"/>
  <c r="J72" i="165" s="1"/>
  <c r="J75" i="165"/>
  <c r="J76" i="165"/>
  <c r="H77" i="165"/>
  <c r="I77" i="165"/>
  <c r="J78" i="165"/>
  <c r="J79" i="165"/>
  <c r="J80" i="165"/>
  <c r="J81" i="165"/>
  <c r="J82" i="165"/>
  <c r="J83" i="165"/>
  <c r="H85" i="165"/>
  <c r="I85" i="165"/>
  <c r="J86" i="165"/>
  <c r="J87" i="165"/>
  <c r="J88" i="165"/>
  <c r="J89" i="165"/>
  <c r="J90" i="165"/>
  <c r="J91" i="165"/>
  <c r="J92" i="165"/>
  <c r="J93" i="165"/>
  <c r="J94" i="165"/>
  <c r="J95" i="165"/>
  <c r="J96" i="165"/>
  <c r="J97" i="165"/>
  <c r="H98" i="165"/>
  <c r="I98" i="165"/>
  <c r="J99" i="165"/>
  <c r="J100" i="165"/>
  <c r="J101" i="165"/>
  <c r="J102" i="165"/>
  <c r="J104" i="165"/>
  <c r="J105" i="165"/>
  <c r="J106" i="165"/>
  <c r="J107" i="165"/>
  <c r="J110" i="165"/>
  <c r="J111" i="165"/>
  <c r="J112" i="165"/>
  <c r="J113" i="165"/>
  <c r="J114" i="165"/>
  <c r="J115" i="165"/>
  <c r="J116" i="165"/>
  <c r="J117" i="165"/>
  <c r="J118" i="165"/>
  <c r="J119" i="165"/>
  <c r="J120" i="165"/>
  <c r="J121" i="165"/>
  <c r="J122" i="165"/>
  <c r="J123" i="165"/>
  <c r="J124" i="165"/>
  <c r="J125" i="165"/>
  <c r="J126" i="165"/>
  <c r="J127" i="165"/>
  <c r="J128" i="165"/>
  <c r="J129" i="165"/>
  <c r="J130" i="165"/>
  <c r="J131" i="165"/>
  <c r="J132" i="165"/>
  <c r="J133" i="165"/>
  <c r="J134" i="165"/>
  <c r="J135" i="165"/>
  <c r="J136" i="165"/>
  <c r="J137" i="165"/>
  <c r="J138" i="165"/>
  <c r="I139" i="165"/>
  <c r="J141" i="165"/>
  <c r="J139" i="165" s="1"/>
  <c r="I151" i="165"/>
  <c r="I155" i="165"/>
  <c r="J156" i="165"/>
  <c r="J158" i="165"/>
  <c r="H160" i="165"/>
  <c r="I160" i="165"/>
  <c r="J161" i="165"/>
  <c r="J162" i="165"/>
  <c r="J163" i="165"/>
  <c r="H165" i="165"/>
  <c r="I165" i="165"/>
  <c r="J166" i="165"/>
  <c r="G166" i="165" s="1"/>
  <c r="J167" i="165"/>
  <c r="H169" i="165"/>
  <c r="I169" i="165"/>
  <c r="J170" i="165"/>
  <c r="G170" i="165" s="1"/>
  <c r="J171" i="165"/>
  <c r="G171" i="165" s="1"/>
  <c r="J173" i="165"/>
  <c r="J174" i="165"/>
  <c r="H175" i="165"/>
  <c r="I175" i="165"/>
  <c r="J176" i="165"/>
  <c r="J177" i="165"/>
  <c r="H178" i="165"/>
  <c r="I178" i="165"/>
  <c r="J179" i="165"/>
  <c r="J180" i="165"/>
  <c r="J181" i="165"/>
  <c r="I195" i="165"/>
  <c r="I201" i="165"/>
  <c r="J32" i="165"/>
  <c r="L7" i="164"/>
  <c r="J9" i="164"/>
  <c r="J11" i="164"/>
  <c r="J12" i="164"/>
  <c r="J18" i="164"/>
  <c r="J19" i="164"/>
  <c r="J21" i="164"/>
  <c r="J22" i="164"/>
  <c r="I23" i="164"/>
  <c r="J23" i="164"/>
  <c r="J24" i="164"/>
  <c r="J25" i="164"/>
  <c r="J26" i="164"/>
  <c r="J27" i="164"/>
  <c r="J28" i="164"/>
  <c r="J29" i="164"/>
  <c r="I33" i="164"/>
  <c r="I35" i="164"/>
  <c r="J35" i="164"/>
  <c r="L38" i="164"/>
  <c r="F38" i="164" s="1"/>
  <c r="I40" i="164"/>
  <c r="I42" i="164"/>
  <c r="N43" i="164"/>
  <c r="J44" i="164"/>
  <c r="J42" i="164" s="1"/>
  <c r="J45" i="164"/>
  <c r="R45" i="164"/>
  <c r="R46" i="164"/>
  <c r="J49" i="164"/>
  <c r="J50" i="164"/>
  <c r="J51" i="164"/>
  <c r="J52" i="164"/>
  <c r="H53" i="164"/>
  <c r="I53" i="164"/>
  <c r="J54" i="164"/>
  <c r="J55" i="164"/>
  <c r="J56" i="164"/>
  <c r="J57" i="164"/>
  <c r="J58" i="164"/>
  <c r="J59" i="164"/>
  <c r="J60" i="164"/>
  <c r="J61" i="164"/>
  <c r="H63" i="164"/>
  <c r="I63" i="164"/>
  <c r="J64" i="164"/>
  <c r="J65" i="164"/>
  <c r="J66" i="164"/>
  <c r="J69" i="164"/>
  <c r="J70" i="164"/>
  <c r="J71" i="164"/>
  <c r="H68" i="164"/>
  <c r="I72" i="164"/>
  <c r="I68" i="164" s="1"/>
  <c r="J73" i="164"/>
  <c r="J74" i="164"/>
  <c r="J75" i="164"/>
  <c r="J76" i="164"/>
  <c r="H77" i="164"/>
  <c r="I77" i="164"/>
  <c r="J78" i="164"/>
  <c r="J79" i="164"/>
  <c r="J80" i="164"/>
  <c r="J81" i="164"/>
  <c r="J82" i="164"/>
  <c r="J83" i="164"/>
  <c r="H85" i="164"/>
  <c r="I85" i="164"/>
  <c r="J86" i="164"/>
  <c r="J87" i="164"/>
  <c r="J88" i="164"/>
  <c r="J89" i="164"/>
  <c r="J90" i="164"/>
  <c r="J91" i="164"/>
  <c r="J92" i="164"/>
  <c r="J93" i="164"/>
  <c r="J94" i="164"/>
  <c r="J95" i="164"/>
  <c r="J96" i="164"/>
  <c r="J97" i="164"/>
  <c r="H98" i="164"/>
  <c r="I98" i="164"/>
  <c r="J99" i="164"/>
  <c r="J100" i="164"/>
  <c r="J101" i="164"/>
  <c r="J102" i="164"/>
  <c r="J104" i="164"/>
  <c r="J105" i="164"/>
  <c r="J106" i="164"/>
  <c r="J107" i="164"/>
  <c r="J110" i="164"/>
  <c r="J111" i="164"/>
  <c r="J112" i="164"/>
  <c r="J113" i="164"/>
  <c r="J114" i="164"/>
  <c r="J115" i="164"/>
  <c r="J116" i="164"/>
  <c r="J117" i="164"/>
  <c r="J118" i="164"/>
  <c r="J119" i="164"/>
  <c r="J120" i="164"/>
  <c r="J121" i="164"/>
  <c r="J122" i="164"/>
  <c r="J123" i="164"/>
  <c r="J124" i="164"/>
  <c r="J125" i="164"/>
  <c r="J126" i="164"/>
  <c r="J127" i="164"/>
  <c r="J128" i="164"/>
  <c r="J129" i="164"/>
  <c r="J130" i="164"/>
  <c r="J131" i="164"/>
  <c r="J132" i="164"/>
  <c r="J133" i="164"/>
  <c r="J134" i="164"/>
  <c r="J135" i="164"/>
  <c r="J136" i="164"/>
  <c r="J137" i="164"/>
  <c r="J138" i="164"/>
  <c r="I139" i="164"/>
  <c r="J141" i="164"/>
  <c r="J139" i="164" s="1"/>
  <c r="I151" i="164"/>
  <c r="J151" i="164"/>
  <c r="I155" i="164"/>
  <c r="J156" i="164"/>
  <c r="J158" i="164"/>
  <c r="H160" i="164"/>
  <c r="I160" i="164"/>
  <c r="J161" i="164"/>
  <c r="J162" i="164"/>
  <c r="J163" i="164"/>
  <c r="H165" i="164"/>
  <c r="I165" i="164"/>
  <c r="J166" i="164"/>
  <c r="G166" i="164" s="1"/>
  <c r="J167" i="164"/>
  <c r="H169" i="164"/>
  <c r="I169" i="164"/>
  <c r="J170" i="164"/>
  <c r="G170" i="164" s="1"/>
  <c r="J171" i="164"/>
  <c r="G171" i="164" s="1"/>
  <c r="J173" i="164"/>
  <c r="J174" i="164"/>
  <c r="H175" i="164"/>
  <c r="I175" i="164"/>
  <c r="J176" i="164"/>
  <c r="J177" i="164"/>
  <c r="G177" i="164" s="1"/>
  <c r="H178" i="164"/>
  <c r="I178" i="164"/>
  <c r="J179" i="164"/>
  <c r="J180" i="164"/>
  <c r="J181" i="164"/>
  <c r="I195" i="164"/>
  <c r="I201" i="164"/>
  <c r="J9" i="163"/>
  <c r="J11" i="163"/>
  <c r="J12" i="163"/>
  <c r="J13" i="163"/>
  <c r="J14" i="163"/>
  <c r="F15" i="163"/>
  <c r="J19" i="163"/>
  <c r="J21" i="163"/>
  <c r="J22" i="163"/>
  <c r="J23" i="163"/>
  <c r="J24" i="163"/>
  <c r="J25" i="163"/>
  <c r="J26" i="163"/>
  <c r="J27" i="163"/>
  <c r="J28" i="163"/>
  <c r="J29" i="163"/>
  <c r="F30" i="163"/>
  <c r="H30" i="163" s="1"/>
  <c r="H20" i="163" s="1"/>
  <c r="J33" i="163"/>
  <c r="I35" i="163"/>
  <c r="J35" i="163"/>
  <c r="L38" i="163"/>
  <c r="F38" i="163" s="1"/>
  <c r="N43" i="163"/>
  <c r="F43" i="163" s="1"/>
  <c r="H43" i="163" s="1"/>
  <c r="H42" i="163" s="1"/>
  <c r="J44" i="163"/>
  <c r="R44" i="163"/>
  <c r="J45" i="163"/>
  <c r="R45" i="163"/>
  <c r="R46" i="163"/>
  <c r="J49" i="163"/>
  <c r="J50" i="163"/>
  <c r="J51" i="163"/>
  <c r="J52" i="163"/>
  <c r="H53" i="163"/>
  <c r="I53" i="163"/>
  <c r="J54" i="163"/>
  <c r="J55" i="163"/>
  <c r="J56" i="163"/>
  <c r="J57" i="163"/>
  <c r="J58" i="163"/>
  <c r="J59" i="163"/>
  <c r="J60" i="163"/>
  <c r="J61" i="163"/>
  <c r="H63" i="163"/>
  <c r="I63" i="163"/>
  <c r="J64" i="163"/>
  <c r="J65" i="163"/>
  <c r="J66" i="163"/>
  <c r="J69" i="163"/>
  <c r="J70" i="163"/>
  <c r="J71" i="163"/>
  <c r="H68" i="163"/>
  <c r="I72" i="163"/>
  <c r="I68" i="163" s="1"/>
  <c r="J73" i="163"/>
  <c r="J74" i="163"/>
  <c r="J75" i="163"/>
  <c r="J76" i="163"/>
  <c r="H77" i="163"/>
  <c r="I77" i="163"/>
  <c r="J78" i="163"/>
  <c r="J79" i="163"/>
  <c r="J80" i="163"/>
  <c r="J81" i="163"/>
  <c r="J82" i="163"/>
  <c r="J83" i="163"/>
  <c r="H85" i="163"/>
  <c r="I85" i="163"/>
  <c r="J86" i="163"/>
  <c r="J87" i="163"/>
  <c r="J88" i="163"/>
  <c r="J89" i="163"/>
  <c r="J90" i="163"/>
  <c r="J91" i="163"/>
  <c r="J92" i="163"/>
  <c r="J93" i="163"/>
  <c r="J94" i="163"/>
  <c r="J95" i="163"/>
  <c r="J96" i="163"/>
  <c r="J97" i="163"/>
  <c r="H98" i="163"/>
  <c r="I98" i="163"/>
  <c r="J99" i="163"/>
  <c r="J100" i="163"/>
  <c r="J101" i="163"/>
  <c r="J102" i="163"/>
  <c r="J104" i="163"/>
  <c r="J105" i="163"/>
  <c r="J106" i="163"/>
  <c r="J107" i="163"/>
  <c r="J110" i="163"/>
  <c r="J111" i="163"/>
  <c r="J112" i="163"/>
  <c r="J113" i="163"/>
  <c r="J114" i="163"/>
  <c r="J115" i="163"/>
  <c r="J116" i="163"/>
  <c r="J117" i="163"/>
  <c r="J118" i="163"/>
  <c r="J119" i="163"/>
  <c r="J120" i="163"/>
  <c r="J121" i="163"/>
  <c r="J122" i="163"/>
  <c r="J123" i="163"/>
  <c r="J124" i="163"/>
  <c r="J125" i="163"/>
  <c r="J126" i="163"/>
  <c r="J127" i="163"/>
  <c r="J128" i="163"/>
  <c r="J129" i="163"/>
  <c r="J130" i="163"/>
  <c r="J131" i="163"/>
  <c r="J132" i="163"/>
  <c r="J133" i="163"/>
  <c r="J134" i="163"/>
  <c r="J135" i="163"/>
  <c r="J136" i="163"/>
  <c r="J137" i="163"/>
  <c r="J138" i="163"/>
  <c r="J140" i="163"/>
  <c r="J141" i="163"/>
  <c r="J142" i="163"/>
  <c r="G142" i="163" s="1"/>
  <c r="J149" i="163"/>
  <c r="I151" i="163"/>
  <c r="I155" i="163"/>
  <c r="J156" i="163"/>
  <c r="J158" i="163"/>
  <c r="H160" i="163"/>
  <c r="I160" i="163"/>
  <c r="J161" i="163"/>
  <c r="J162" i="163"/>
  <c r="J163" i="163"/>
  <c r="H165" i="163"/>
  <c r="I165" i="163"/>
  <c r="J166" i="163"/>
  <c r="G166" i="163" s="1"/>
  <c r="J167" i="163"/>
  <c r="H169" i="163"/>
  <c r="I169" i="163"/>
  <c r="J170" i="163"/>
  <c r="J171" i="163"/>
  <c r="G171" i="163" s="1"/>
  <c r="J173" i="163"/>
  <c r="J174" i="163"/>
  <c r="H175" i="163"/>
  <c r="I175" i="163"/>
  <c r="J176" i="163"/>
  <c r="J177" i="163"/>
  <c r="G177" i="163" s="1"/>
  <c r="H178" i="163"/>
  <c r="I178" i="163"/>
  <c r="J179" i="163"/>
  <c r="J180" i="163"/>
  <c r="J181" i="163"/>
  <c r="I195" i="163"/>
  <c r="I201" i="163"/>
  <c r="J34" i="163"/>
  <c r="J9" i="162"/>
  <c r="I11" i="162"/>
  <c r="J11" i="162"/>
  <c r="J12" i="162"/>
  <c r="J13" i="162"/>
  <c r="J14" i="162"/>
  <c r="F15" i="162"/>
  <c r="H15" i="162" s="1"/>
  <c r="I15" i="162" s="1"/>
  <c r="J17" i="162"/>
  <c r="I19" i="162"/>
  <c r="J19" i="162"/>
  <c r="J21" i="162"/>
  <c r="I22" i="162"/>
  <c r="J22" i="162"/>
  <c r="J23" i="162"/>
  <c r="J24" i="162"/>
  <c r="I25" i="162"/>
  <c r="J25" i="162"/>
  <c r="J26" i="162"/>
  <c r="I27" i="162"/>
  <c r="J27" i="162"/>
  <c r="J28" i="162"/>
  <c r="J29" i="162"/>
  <c r="F30" i="162"/>
  <c r="I35" i="162"/>
  <c r="J35" i="162"/>
  <c r="L38" i="162"/>
  <c r="F38" i="162" s="1"/>
  <c r="H38" i="162" s="1"/>
  <c r="N43" i="162"/>
  <c r="F43" i="162" s="1"/>
  <c r="H43" i="162" s="1"/>
  <c r="H42" i="162" s="1"/>
  <c r="J44" i="162"/>
  <c r="R44" i="162"/>
  <c r="J45" i="162"/>
  <c r="R45" i="162"/>
  <c r="R46" i="162"/>
  <c r="J49" i="162"/>
  <c r="J50" i="162"/>
  <c r="J51" i="162"/>
  <c r="J52" i="162"/>
  <c r="H53" i="162"/>
  <c r="I53" i="162"/>
  <c r="J54" i="162"/>
  <c r="J55" i="162"/>
  <c r="J56" i="162"/>
  <c r="J57" i="162"/>
  <c r="J58" i="162"/>
  <c r="J59" i="162"/>
  <c r="J60" i="162"/>
  <c r="J61" i="162"/>
  <c r="H63" i="162"/>
  <c r="I63" i="162"/>
  <c r="J64" i="162"/>
  <c r="J65" i="162"/>
  <c r="J66" i="162"/>
  <c r="J69" i="162"/>
  <c r="J70" i="162"/>
  <c r="J71" i="162"/>
  <c r="H68" i="162"/>
  <c r="I72" i="162"/>
  <c r="I68" i="162" s="1"/>
  <c r="J73" i="162"/>
  <c r="J74" i="162"/>
  <c r="J75" i="162"/>
  <c r="J76" i="162"/>
  <c r="H77" i="162"/>
  <c r="I77" i="162"/>
  <c r="J78" i="162"/>
  <c r="J79" i="162"/>
  <c r="J80" i="162"/>
  <c r="J81" i="162"/>
  <c r="J82" i="162"/>
  <c r="J83" i="162"/>
  <c r="H85" i="162"/>
  <c r="I85" i="162"/>
  <c r="J86" i="162"/>
  <c r="J87" i="162"/>
  <c r="J88" i="162"/>
  <c r="J89" i="162"/>
  <c r="J90" i="162"/>
  <c r="J91" i="162"/>
  <c r="J92" i="162"/>
  <c r="J93" i="162"/>
  <c r="J94" i="162"/>
  <c r="J95" i="162"/>
  <c r="J96" i="162"/>
  <c r="J97" i="162"/>
  <c r="H98" i="162"/>
  <c r="I98" i="162"/>
  <c r="J99" i="162"/>
  <c r="J100" i="162"/>
  <c r="J101" i="162"/>
  <c r="J102" i="162"/>
  <c r="J104" i="162"/>
  <c r="J105" i="162"/>
  <c r="J106" i="162"/>
  <c r="J107" i="162"/>
  <c r="J110" i="162"/>
  <c r="J111" i="162"/>
  <c r="J112" i="162"/>
  <c r="J113" i="162"/>
  <c r="J114" i="162"/>
  <c r="J115" i="162"/>
  <c r="J116" i="162"/>
  <c r="J117" i="162"/>
  <c r="J118" i="162"/>
  <c r="J119" i="162"/>
  <c r="J120" i="162"/>
  <c r="J121" i="162"/>
  <c r="J122" i="162"/>
  <c r="J123" i="162"/>
  <c r="J124" i="162"/>
  <c r="J125" i="162"/>
  <c r="J126" i="162"/>
  <c r="J127" i="162"/>
  <c r="J128" i="162"/>
  <c r="J129" i="162"/>
  <c r="J130" i="162"/>
  <c r="J131" i="162"/>
  <c r="J132" i="162"/>
  <c r="J133" i="162"/>
  <c r="J134" i="162"/>
  <c r="J135" i="162"/>
  <c r="J136" i="162"/>
  <c r="J137" i="162"/>
  <c r="J138" i="162"/>
  <c r="J140" i="162"/>
  <c r="J141" i="162"/>
  <c r="J142" i="162"/>
  <c r="I148" i="162"/>
  <c r="J149" i="162"/>
  <c r="I151" i="162"/>
  <c r="I155" i="162"/>
  <c r="J156" i="162"/>
  <c r="J158" i="162"/>
  <c r="H160" i="162"/>
  <c r="I160" i="162"/>
  <c r="J161" i="162"/>
  <c r="J162" i="162"/>
  <c r="J163" i="162"/>
  <c r="H165" i="162"/>
  <c r="I165" i="162"/>
  <c r="J166" i="162"/>
  <c r="G166" i="162" s="1"/>
  <c r="J167" i="162"/>
  <c r="H169" i="162"/>
  <c r="I169" i="162"/>
  <c r="J170" i="162"/>
  <c r="J171" i="162"/>
  <c r="J173" i="162"/>
  <c r="J174" i="162"/>
  <c r="H175" i="162"/>
  <c r="I175" i="162"/>
  <c r="J176" i="162"/>
  <c r="J177" i="162"/>
  <c r="H178" i="162"/>
  <c r="I178" i="162"/>
  <c r="J179" i="162"/>
  <c r="J180" i="162"/>
  <c r="J181" i="162"/>
  <c r="I195" i="162"/>
  <c r="I201" i="162"/>
  <c r="I21" i="162"/>
  <c r="J9" i="161"/>
  <c r="J11" i="161"/>
  <c r="J12" i="161"/>
  <c r="J13" i="161"/>
  <c r="J14" i="161"/>
  <c r="F15" i="161"/>
  <c r="J19" i="161"/>
  <c r="I21" i="161"/>
  <c r="J21" i="161"/>
  <c r="J22" i="161"/>
  <c r="J23" i="161"/>
  <c r="I24" i="161"/>
  <c r="J24" i="161"/>
  <c r="I25" i="161"/>
  <c r="J25" i="161"/>
  <c r="J26" i="161"/>
  <c r="J27" i="161"/>
  <c r="I28" i="161"/>
  <c r="J28" i="161"/>
  <c r="I29" i="161"/>
  <c r="J29" i="161"/>
  <c r="F30" i="161"/>
  <c r="I33" i="161"/>
  <c r="J33" i="161"/>
  <c r="I34" i="161"/>
  <c r="I35" i="161"/>
  <c r="J35" i="161"/>
  <c r="L38" i="161"/>
  <c r="F38" i="161" s="1"/>
  <c r="H38" i="161" s="1"/>
  <c r="N43" i="161"/>
  <c r="F43" i="161" s="1"/>
  <c r="H43" i="161" s="1"/>
  <c r="H42" i="161" s="1"/>
  <c r="J44" i="161"/>
  <c r="R44" i="161"/>
  <c r="J45" i="161"/>
  <c r="R45" i="161"/>
  <c r="R46" i="161"/>
  <c r="J49" i="161"/>
  <c r="J50" i="161"/>
  <c r="J51" i="161"/>
  <c r="J52" i="161"/>
  <c r="H53" i="161"/>
  <c r="I53" i="161"/>
  <c r="J54" i="161"/>
  <c r="J55" i="161"/>
  <c r="J56" i="161"/>
  <c r="J57" i="161"/>
  <c r="J58" i="161"/>
  <c r="J59" i="161"/>
  <c r="J60" i="161"/>
  <c r="J61" i="161"/>
  <c r="H63" i="161"/>
  <c r="I63" i="161"/>
  <c r="J64" i="161"/>
  <c r="J65" i="161"/>
  <c r="J66" i="161"/>
  <c r="J69" i="161"/>
  <c r="J70" i="161"/>
  <c r="J71" i="161"/>
  <c r="H68" i="161"/>
  <c r="I72" i="161"/>
  <c r="I68" i="161" s="1"/>
  <c r="J73" i="161"/>
  <c r="J74" i="161"/>
  <c r="J75" i="161"/>
  <c r="J76" i="161"/>
  <c r="H77" i="161"/>
  <c r="I77" i="161"/>
  <c r="J78" i="161"/>
  <c r="J79" i="161"/>
  <c r="J80" i="161"/>
  <c r="J81" i="161"/>
  <c r="J82" i="161"/>
  <c r="J83" i="161"/>
  <c r="H85" i="161"/>
  <c r="I85" i="161"/>
  <c r="J86" i="161"/>
  <c r="J87" i="161"/>
  <c r="J88" i="161"/>
  <c r="J89" i="161"/>
  <c r="J90" i="161"/>
  <c r="J91" i="161"/>
  <c r="J92" i="161"/>
  <c r="J93" i="161"/>
  <c r="J94" i="161"/>
  <c r="J95" i="161"/>
  <c r="J96" i="161"/>
  <c r="J97" i="161"/>
  <c r="H98" i="161"/>
  <c r="I98" i="161"/>
  <c r="J99" i="161"/>
  <c r="J100" i="161"/>
  <c r="J101" i="161"/>
  <c r="J102" i="161"/>
  <c r="J104" i="161"/>
  <c r="J105" i="161"/>
  <c r="J106" i="161"/>
  <c r="J107" i="161"/>
  <c r="J110" i="161"/>
  <c r="J111" i="161"/>
  <c r="J112" i="161"/>
  <c r="J113" i="161"/>
  <c r="J114" i="161"/>
  <c r="J115" i="161"/>
  <c r="J116" i="161"/>
  <c r="J117" i="161"/>
  <c r="J118" i="161"/>
  <c r="J119" i="161"/>
  <c r="J120" i="161"/>
  <c r="J121" i="161"/>
  <c r="J122" i="161"/>
  <c r="J123" i="161"/>
  <c r="J124" i="161"/>
  <c r="J125" i="161"/>
  <c r="J126" i="161"/>
  <c r="J127" i="161"/>
  <c r="J128" i="161"/>
  <c r="J129" i="161"/>
  <c r="J130" i="161"/>
  <c r="J131" i="161"/>
  <c r="J132" i="161"/>
  <c r="J133" i="161"/>
  <c r="J134" i="161"/>
  <c r="J135" i="161"/>
  <c r="J136" i="161"/>
  <c r="J137" i="161"/>
  <c r="J138" i="161"/>
  <c r="J140" i="161"/>
  <c r="J141" i="161"/>
  <c r="J142" i="161"/>
  <c r="J143" i="161"/>
  <c r="J147" i="161"/>
  <c r="J149" i="161"/>
  <c r="I151" i="161"/>
  <c r="I155" i="161"/>
  <c r="J156" i="161"/>
  <c r="J158" i="161"/>
  <c r="H160" i="161"/>
  <c r="I160" i="161"/>
  <c r="J161" i="161"/>
  <c r="J162" i="161"/>
  <c r="J163" i="161"/>
  <c r="H165" i="161"/>
  <c r="I165" i="161"/>
  <c r="J166" i="161"/>
  <c r="J167" i="161"/>
  <c r="H169" i="161"/>
  <c r="I169" i="161"/>
  <c r="J170" i="161"/>
  <c r="J171" i="161"/>
  <c r="G171" i="161" s="1"/>
  <c r="J173" i="161"/>
  <c r="J174" i="161"/>
  <c r="H175" i="161"/>
  <c r="I175" i="161"/>
  <c r="J176" i="161"/>
  <c r="J177" i="161"/>
  <c r="H178" i="161"/>
  <c r="I178" i="161"/>
  <c r="J179" i="161"/>
  <c r="J180" i="161"/>
  <c r="J181" i="161"/>
  <c r="I195" i="161"/>
  <c r="I201" i="161"/>
  <c r="I147" i="161"/>
  <c r="L7" i="160"/>
  <c r="J9" i="160"/>
  <c r="J11" i="160"/>
  <c r="J12" i="160"/>
  <c r="J18" i="160"/>
  <c r="J19" i="160"/>
  <c r="I21" i="160"/>
  <c r="J21" i="160"/>
  <c r="J22" i="160"/>
  <c r="J23" i="160"/>
  <c r="J24" i="160"/>
  <c r="J25" i="160"/>
  <c r="I26" i="160"/>
  <c r="J26" i="160"/>
  <c r="J27" i="160"/>
  <c r="I28" i="160"/>
  <c r="J28" i="160"/>
  <c r="J29" i="160"/>
  <c r="I34" i="160"/>
  <c r="I35" i="160"/>
  <c r="J35" i="160"/>
  <c r="L38" i="160"/>
  <c r="F38" i="160" s="1"/>
  <c r="H38" i="160" s="1"/>
  <c r="I40" i="160"/>
  <c r="J40" i="160"/>
  <c r="I42" i="160"/>
  <c r="N43" i="160"/>
  <c r="J44" i="160"/>
  <c r="J42" i="160" s="1"/>
  <c r="J45" i="160"/>
  <c r="R45" i="160"/>
  <c r="R46" i="160"/>
  <c r="J49" i="160"/>
  <c r="J50" i="160"/>
  <c r="J51" i="160"/>
  <c r="J52" i="160"/>
  <c r="H53" i="160"/>
  <c r="I53" i="160"/>
  <c r="J54" i="160"/>
  <c r="J55" i="160"/>
  <c r="J56" i="160"/>
  <c r="J57" i="160"/>
  <c r="J58" i="160"/>
  <c r="J59" i="160"/>
  <c r="J60" i="160"/>
  <c r="J61" i="160"/>
  <c r="H63" i="160"/>
  <c r="I63" i="160"/>
  <c r="J64" i="160"/>
  <c r="J65" i="160"/>
  <c r="J66" i="160"/>
  <c r="J69" i="160"/>
  <c r="J70" i="160"/>
  <c r="J71" i="160"/>
  <c r="H68" i="160"/>
  <c r="I72" i="160"/>
  <c r="I68" i="160" s="1"/>
  <c r="J73" i="160"/>
  <c r="J74" i="160"/>
  <c r="J75" i="160"/>
  <c r="J76" i="160"/>
  <c r="H77" i="160"/>
  <c r="I77" i="160"/>
  <c r="J78" i="160"/>
  <c r="J79" i="160"/>
  <c r="J80" i="160"/>
  <c r="J81" i="160"/>
  <c r="J82" i="160"/>
  <c r="J83" i="160"/>
  <c r="H85" i="160"/>
  <c r="I85" i="160"/>
  <c r="J86" i="160"/>
  <c r="J87" i="160"/>
  <c r="J88" i="160"/>
  <c r="J89" i="160"/>
  <c r="J90" i="160"/>
  <c r="J91" i="160"/>
  <c r="J92" i="160"/>
  <c r="J93" i="160"/>
  <c r="J94" i="160"/>
  <c r="J95" i="160"/>
  <c r="J96" i="160"/>
  <c r="J97" i="160"/>
  <c r="H98" i="160"/>
  <c r="I98" i="160"/>
  <c r="J99" i="160"/>
  <c r="J100" i="160"/>
  <c r="J101" i="160"/>
  <c r="J102" i="160"/>
  <c r="J104" i="160"/>
  <c r="J105" i="160"/>
  <c r="J106" i="160"/>
  <c r="J107" i="160"/>
  <c r="J110" i="160"/>
  <c r="J111" i="160"/>
  <c r="J112" i="160"/>
  <c r="J113" i="160"/>
  <c r="J114" i="160"/>
  <c r="J115" i="160"/>
  <c r="J116" i="160"/>
  <c r="J117" i="160"/>
  <c r="J118" i="160"/>
  <c r="J119" i="160"/>
  <c r="J120" i="160"/>
  <c r="J121" i="160"/>
  <c r="J122" i="160"/>
  <c r="J123" i="160"/>
  <c r="J124" i="160"/>
  <c r="J125" i="160"/>
  <c r="J126" i="160"/>
  <c r="J127" i="160"/>
  <c r="J128" i="160"/>
  <c r="J129" i="160"/>
  <c r="J130" i="160"/>
  <c r="J131" i="160"/>
  <c r="J132" i="160"/>
  <c r="J133" i="160"/>
  <c r="J134" i="160"/>
  <c r="J135" i="160"/>
  <c r="J136" i="160"/>
  <c r="J137" i="160"/>
  <c r="J138" i="160"/>
  <c r="I139" i="160"/>
  <c r="J141" i="160"/>
  <c r="J139" i="160" s="1"/>
  <c r="I151" i="160"/>
  <c r="J151" i="160"/>
  <c r="I155" i="160"/>
  <c r="J156" i="160"/>
  <c r="J158" i="160"/>
  <c r="H160" i="160"/>
  <c r="I160" i="160"/>
  <c r="J161" i="160"/>
  <c r="J162" i="160"/>
  <c r="J163" i="160"/>
  <c r="H165" i="160"/>
  <c r="I165" i="160"/>
  <c r="J166" i="160"/>
  <c r="J167" i="160"/>
  <c r="H169" i="160"/>
  <c r="I169" i="160"/>
  <c r="J170" i="160"/>
  <c r="G170" i="160" s="1"/>
  <c r="J171" i="160"/>
  <c r="G171" i="160" s="1"/>
  <c r="J173" i="160"/>
  <c r="J174" i="160"/>
  <c r="H175" i="160"/>
  <c r="I175" i="160"/>
  <c r="J176" i="160"/>
  <c r="J177" i="160"/>
  <c r="G177" i="160" s="1"/>
  <c r="H178" i="160"/>
  <c r="I178" i="160"/>
  <c r="J179" i="160"/>
  <c r="J180" i="160"/>
  <c r="J181" i="160"/>
  <c r="I195" i="160"/>
  <c r="I201" i="160"/>
  <c r="J33" i="160"/>
  <c r="J9" i="159"/>
  <c r="J11" i="159"/>
  <c r="J12" i="159"/>
  <c r="I13" i="159"/>
  <c r="J13" i="159"/>
  <c r="J14" i="159"/>
  <c r="F15" i="159"/>
  <c r="H15" i="159" s="1"/>
  <c r="J18" i="159"/>
  <c r="I19" i="159"/>
  <c r="J19" i="159"/>
  <c r="J21" i="159"/>
  <c r="J22" i="159"/>
  <c r="I23" i="159"/>
  <c r="J23" i="159"/>
  <c r="J24" i="159"/>
  <c r="J25" i="159"/>
  <c r="J26" i="159"/>
  <c r="J27" i="159"/>
  <c r="I28" i="159"/>
  <c r="J28" i="159"/>
  <c r="J29" i="159"/>
  <c r="F30" i="159"/>
  <c r="H30" i="159" s="1"/>
  <c r="H20" i="159" s="1"/>
  <c r="H10" i="159" s="1"/>
  <c r="I35" i="159"/>
  <c r="J35" i="159"/>
  <c r="L38" i="159"/>
  <c r="F38" i="159" s="1"/>
  <c r="H38" i="159" s="1"/>
  <c r="I38" i="159" s="1"/>
  <c r="N43" i="159"/>
  <c r="F43" i="159" s="1"/>
  <c r="H43" i="159" s="1"/>
  <c r="H42" i="159" s="1"/>
  <c r="J44" i="159"/>
  <c r="R44" i="159"/>
  <c r="J45" i="159"/>
  <c r="R45" i="159"/>
  <c r="R46" i="159"/>
  <c r="J49" i="159"/>
  <c r="J50" i="159"/>
  <c r="J51" i="159"/>
  <c r="J52" i="159"/>
  <c r="H53" i="159"/>
  <c r="I53" i="159"/>
  <c r="J54" i="159"/>
  <c r="J55" i="159"/>
  <c r="J56" i="159"/>
  <c r="J57" i="159"/>
  <c r="J58" i="159"/>
  <c r="J59" i="159"/>
  <c r="J60" i="159"/>
  <c r="J61" i="159"/>
  <c r="H63" i="159"/>
  <c r="I63" i="159"/>
  <c r="J64" i="159"/>
  <c r="J65" i="159"/>
  <c r="J66" i="159"/>
  <c r="J69" i="159"/>
  <c r="J70" i="159"/>
  <c r="J71" i="159"/>
  <c r="H68" i="159"/>
  <c r="I72" i="159"/>
  <c r="I68" i="159" s="1"/>
  <c r="J73" i="159"/>
  <c r="J74" i="159"/>
  <c r="J75" i="159"/>
  <c r="J76" i="159"/>
  <c r="H77" i="159"/>
  <c r="I77" i="159"/>
  <c r="J78" i="159"/>
  <c r="J79" i="159"/>
  <c r="J80" i="159"/>
  <c r="J81" i="159"/>
  <c r="J82" i="159"/>
  <c r="J83" i="159"/>
  <c r="H85" i="159"/>
  <c r="I85" i="159"/>
  <c r="J86" i="159"/>
  <c r="J87" i="159"/>
  <c r="J88" i="159"/>
  <c r="J89" i="159"/>
  <c r="J90" i="159"/>
  <c r="J91" i="159"/>
  <c r="J92" i="159"/>
  <c r="J93" i="159"/>
  <c r="J94" i="159"/>
  <c r="J95" i="159"/>
  <c r="J96" i="159"/>
  <c r="J97" i="159"/>
  <c r="H98" i="159"/>
  <c r="I98" i="159"/>
  <c r="J99" i="159"/>
  <c r="J100" i="159"/>
  <c r="J101" i="159"/>
  <c r="J102" i="159"/>
  <c r="J104" i="159"/>
  <c r="J105" i="159"/>
  <c r="J106" i="159"/>
  <c r="J107" i="159"/>
  <c r="J110" i="159"/>
  <c r="J111" i="159"/>
  <c r="J112" i="159"/>
  <c r="J113" i="159"/>
  <c r="J114" i="159"/>
  <c r="J115" i="159"/>
  <c r="J116" i="159"/>
  <c r="J117" i="159"/>
  <c r="J118" i="159"/>
  <c r="J119" i="159"/>
  <c r="J120" i="159"/>
  <c r="J121" i="159"/>
  <c r="J122" i="159"/>
  <c r="J123" i="159"/>
  <c r="J124" i="159"/>
  <c r="J125" i="159"/>
  <c r="J126" i="159"/>
  <c r="J127" i="159"/>
  <c r="J128" i="159"/>
  <c r="J129" i="159"/>
  <c r="J130" i="159"/>
  <c r="J131" i="159"/>
  <c r="J132" i="159"/>
  <c r="J133" i="159"/>
  <c r="J134" i="159"/>
  <c r="J135" i="159"/>
  <c r="J136" i="159"/>
  <c r="J137" i="159"/>
  <c r="J138" i="159"/>
  <c r="J140" i="159"/>
  <c r="J141" i="159"/>
  <c r="J142" i="159"/>
  <c r="I145" i="159"/>
  <c r="I147" i="159"/>
  <c r="J149" i="159"/>
  <c r="I151" i="159"/>
  <c r="I155" i="159"/>
  <c r="J156" i="159"/>
  <c r="J158" i="159"/>
  <c r="H160" i="159"/>
  <c r="I160" i="159"/>
  <c r="J161" i="159"/>
  <c r="J162" i="159"/>
  <c r="J163" i="159"/>
  <c r="H165" i="159"/>
  <c r="I165" i="159"/>
  <c r="J166" i="159"/>
  <c r="G166" i="159" s="1"/>
  <c r="J167" i="159"/>
  <c r="H169" i="159"/>
  <c r="I169" i="159"/>
  <c r="J170" i="159"/>
  <c r="J171" i="159"/>
  <c r="G171" i="159" s="1"/>
  <c r="J173" i="159"/>
  <c r="J174" i="159"/>
  <c r="H175" i="159"/>
  <c r="I175" i="159"/>
  <c r="J176" i="159"/>
  <c r="J177" i="159"/>
  <c r="G177" i="159" s="1"/>
  <c r="H178" i="159"/>
  <c r="I178" i="159"/>
  <c r="J179" i="159"/>
  <c r="J180" i="159"/>
  <c r="J181" i="159"/>
  <c r="I195" i="159"/>
  <c r="I201" i="159"/>
  <c r="J9" i="158"/>
  <c r="J11" i="158"/>
  <c r="J12" i="158"/>
  <c r="I13" i="158"/>
  <c r="J13" i="158"/>
  <c r="I14" i="158"/>
  <c r="J14" i="158"/>
  <c r="F15" i="158"/>
  <c r="H15" i="158" s="1"/>
  <c r="I15" i="158" s="1"/>
  <c r="J19" i="158"/>
  <c r="J21" i="158"/>
  <c r="J22" i="158"/>
  <c r="I23" i="158"/>
  <c r="J23" i="158"/>
  <c r="J24" i="158"/>
  <c r="I25" i="158"/>
  <c r="J25" i="158"/>
  <c r="J26" i="158"/>
  <c r="J27" i="158"/>
  <c r="J28" i="158"/>
  <c r="J29" i="158"/>
  <c r="F30" i="158"/>
  <c r="H30" i="158" s="1"/>
  <c r="H20" i="158" s="1"/>
  <c r="I35" i="158"/>
  <c r="J35" i="158"/>
  <c r="L38" i="158"/>
  <c r="F38" i="158" s="1"/>
  <c r="H38" i="158" s="1"/>
  <c r="N43" i="158"/>
  <c r="F43" i="158" s="1"/>
  <c r="H43" i="158" s="1"/>
  <c r="H42" i="158" s="1"/>
  <c r="J44" i="158"/>
  <c r="R44" i="158"/>
  <c r="J45" i="158"/>
  <c r="R45" i="158"/>
  <c r="R46" i="158"/>
  <c r="J49" i="158"/>
  <c r="J50" i="158"/>
  <c r="J51" i="158"/>
  <c r="J52" i="158"/>
  <c r="H53" i="158"/>
  <c r="I53" i="158"/>
  <c r="J54" i="158"/>
  <c r="J55" i="158"/>
  <c r="J56" i="158"/>
  <c r="J57" i="158"/>
  <c r="J58" i="158"/>
  <c r="J59" i="158"/>
  <c r="J60" i="158"/>
  <c r="J61" i="158"/>
  <c r="H63" i="158"/>
  <c r="I63" i="158"/>
  <c r="J64" i="158"/>
  <c r="J65" i="158"/>
  <c r="J66" i="158"/>
  <c r="J69" i="158"/>
  <c r="J70" i="158"/>
  <c r="J71" i="158"/>
  <c r="H68" i="158"/>
  <c r="I72" i="158"/>
  <c r="I68" i="158" s="1"/>
  <c r="J73" i="158"/>
  <c r="J74" i="158"/>
  <c r="J75" i="158"/>
  <c r="J76" i="158"/>
  <c r="H77" i="158"/>
  <c r="I77" i="158"/>
  <c r="J78" i="158"/>
  <c r="J79" i="158"/>
  <c r="J80" i="158"/>
  <c r="J81" i="158"/>
  <c r="J82" i="158"/>
  <c r="J83" i="158"/>
  <c r="H85" i="158"/>
  <c r="I85" i="158"/>
  <c r="J86" i="158"/>
  <c r="J87" i="158"/>
  <c r="J88" i="158"/>
  <c r="J89" i="158"/>
  <c r="J90" i="158"/>
  <c r="J91" i="158"/>
  <c r="J92" i="158"/>
  <c r="J93" i="158"/>
  <c r="J94" i="158"/>
  <c r="J95" i="158"/>
  <c r="J96" i="158"/>
  <c r="J97" i="158"/>
  <c r="H98" i="158"/>
  <c r="I98" i="158"/>
  <c r="J99" i="158"/>
  <c r="J100" i="158"/>
  <c r="J101" i="158"/>
  <c r="J102" i="158"/>
  <c r="J104" i="158"/>
  <c r="J105" i="158"/>
  <c r="J106" i="158"/>
  <c r="J107" i="158"/>
  <c r="J110" i="158"/>
  <c r="J111" i="158"/>
  <c r="J112" i="158"/>
  <c r="J113" i="158"/>
  <c r="J114" i="158"/>
  <c r="J115" i="158"/>
  <c r="J116" i="158"/>
  <c r="J117" i="158"/>
  <c r="J118" i="158"/>
  <c r="J119" i="158"/>
  <c r="J120" i="158"/>
  <c r="J121" i="158"/>
  <c r="J122" i="158"/>
  <c r="J123" i="158"/>
  <c r="J124" i="158"/>
  <c r="J125" i="158"/>
  <c r="J126" i="158"/>
  <c r="J127" i="158"/>
  <c r="J128" i="158"/>
  <c r="J129" i="158"/>
  <c r="J130" i="158"/>
  <c r="J131" i="158"/>
  <c r="J132" i="158"/>
  <c r="J133" i="158"/>
  <c r="J134" i="158"/>
  <c r="J135" i="158"/>
  <c r="J136" i="158"/>
  <c r="J137" i="158"/>
  <c r="J138" i="158"/>
  <c r="J140" i="158"/>
  <c r="J141" i="158"/>
  <c r="J142" i="158"/>
  <c r="I143" i="158"/>
  <c r="I144" i="158"/>
  <c r="I147" i="158"/>
  <c r="J148" i="158"/>
  <c r="J149" i="158"/>
  <c r="I151" i="158"/>
  <c r="I155" i="158"/>
  <c r="J156" i="158"/>
  <c r="J158" i="158"/>
  <c r="H160" i="158"/>
  <c r="I160" i="158"/>
  <c r="J161" i="158"/>
  <c r="J162" i="158"/>
  <c r="J163" i="158"/>
  <c r="H165" i="158"/>
  <c r="I165" i="158"/>
  <c r="J166" i="158"/>
  <c r="J167" i="158"/>
  <c r="J165" i="158" s="1"/>
  <c r="H169" i="158"/>
  <c r="I169" i="158"/>
  <c r="J170" i="158"/>
  <c r="J171" i="158"/>
  <c r="G171" i="158" s="1"/>
  <c r="J173" i="158"/>
  <c r="J174" i="158"/>
  <c r="H175" i="158"/>
  <c r="I175" i="158"/>
  <c r="J176" i="158"/>
  <c r="J177" i="158"/>
  <c r="G177" i="158" s="1"/>
  <c r="H178" i="158"/>
  <c r="I178" i="158"/>
  <c r="J179" i="158"/>
  <c r="J180" i="158"/>
  <c r="J181" i="158"/>
  <c r="H195" i="158"/>
  <c r="I195" i="158"/>
  <c r="I201" i="158"/>
  <c r="J143" i="158"/>
  <c r="J34" i="158"/>
  <c r="I11" i="158"/>
  <c r="L7" i="157"/>
  <c r="J9" i="157"/>
  <c r="J11" i="157"/>
  <c r="J12" i="157"/>
  <c r="J19" i="157"/>
  <c r="J21" i="157"/>
  <c r="J22" i="157"/>
  <c r="J23" i="157"/>
  <c r="J24" i="157"/>
  <c r="J25" i="157"/>
  <c r="J26" i="157"/>
  <c r="J27" i="157"/>
  <c r="J28" i="157"/>
  <c r="J29" i="157"/>
  <c r="I35" i="157"/>
  <c r="J35" i="157"/>
  <c r="L38" i="157"/>
  <c r="F38" i="157" s="1"/>
  <c r="I42" i="157"/>
  <c r="N43" i="157"/>
  <c r="J44" i="157"/>
  <c r="J42" i="157" s="1"/>
  <c r="J45" i="157"/>
  <c r="R45" i="157"/>
  <c r="R46" i="157"/>
  <c r="J49" i="157"/>
  <c r="J50" i="157"/>
  <c r="J51" i="157"/>
  <c r="J52" i="157"/>
  <c r="H53" i="157"/>
  <c r="I53" i="157"/>
  <c r="J54" i="157"/>
  <c r="J55" i="157"/>
  <c r="J56" i="157"/>
  <c r="J57" i="157"/>
  <c r="J58" i="157"/>
  <c r="J59" i="157"/>
  <c r="J60" i="157"/>
  <c r="J61" i="157"/>
  <c r="H63" i="157"/>
  <c r="I63" i="157"/>
  <c r="J64" i="157"/>
  <c r="J65" i="157"/>
  <c r="J66" i="157"/>
  <c r="J69" i="157"/>
  <c r="J70" i="157"/>
  <c r="J71" i="157"/>
  <c r="H68" i="157"/>
  <c r="I72" i="157"/>
  <c r="I68" i="157" s="1"/>
  <c r="J73" i="157"/>
  <c r="J74" i="157"/>
  <c r="J75" i="157"/>
  <c r="J76" i="157"/>
  <c r="H77" i="157"/>
  <c r="I77" i="157"/>
  <c r="J78" i="157"/>
  <c r="J79" i="157"/>
  <c r="J80" i="157"/>
  <c r="J81" i="157"/>
  <c r="J82" i="157"/>
  <c r="J83" i="157"/>
  <c r="H85" i="157"/>
  <c r="I85" i="157"/>
  <c r="J86" i="157"/>
  <c r="J87" i="157"/>
  <c r="J88" i="157"/>
  <c r="J89" i="157"/>
  <c r="J90" i="157"/>
  <c r="J91" i="157"/>
  <c r="J92" i="157"/>
  <c r="J93" i="157"/>
  <c r="J94" i="157"/>
  <c r="J95" i="157"/>
  <c r="J96" i="157"/>
  <c r="J97" i="157"/>
  <c r="H98" i="157"/>
  <c r="I98" i="157"/>
  <c r="J99" i="157"/>
  <c r="J100" i="157"/>
  <c r="J101" i="157"/>
  <c r="J102" i="157"/>
  <c r="J104" i="157"/>
  <c r="J105" i="157"/>
  <c r="J106" i="157"/>
  <c r="J107" i="157"/>
  <c r="J110" i="157"/>
  <c r="J111" i="157"/>
  <c r="J112" i="157"/>
  <c r="J113" i="157"/>
  <c r="J114" i="157"/>
  <c r="J115" i="157"/>
  <c r="J116" i="157"/>
  <c r="J117" i="157"/>
  <c r="J118" i="157"/>
  <c r="J119" i="157"/>
  <c r="J120" i="157"/>
  <c r="J121" i="157"/>
  <c r="J122" i="157"/>
  <c r="J123" i="157"/>
  <c r="J124" i="157"/>
  <c r="J125" i="157"/>
  <c r="J126" i="157"/>
  <c r="J127" i="157"/>
  <c r="J128" i="157"/>
  <c r="J129" i="157"/>
  <c r="J130" i="157"/>
  <c r="J131" i="157"/>
  <c r="J132" i="157"/>
  <c r="J133" i="157"/>
  <c r="J134" i="157"/>
  <c r="J135" i="157"/>
  <c r="J136" i="157"/>
  <c r="J137" i="157"/>
  <c r="J138" i="157"/>
  <c r="I139" i="157"/>
  <c r="J141" i="157"/>
  <c r="J139" i="157" s="1"/>
  <c r="I151" i="157"/>
  <c r="J151" i="157"/>
  <c r="I155" i="157"/>
  <c r="J156" i="157"/>
  <c r="J158" i="157"/>
  <c r="H160" i="157"/>
  <c r="I160" i="157"/>
  <c r="J161" i="157"/>
  <c r="J162" i="157"/>
  <c r="J160" i="157" s="1"/>
  <c r="J163" i="157"/>
  <c r="H165" i="157"/>
  <c r="I165" i="157"/>
  <c r="J166" i="157"/>
  <c r="G166" i="157" s="1"/>
  <c r="J167" i="157"/>
  <c r="H169" i="157"/>
  <c r="I169" i="157"/>
  <c r="J170" i="157"/>
  <c r="J169" i="157" s="1"/>
  <c r="J171" i="157"/>
  <c r="G171" i="157" s="1"/>
  <c r="J173" i="157"/>
  <c r="J174" i="157"/>
  <c r="H175" i="157"/>
  <c r="I175" i="157"/>
  <c r="J176" i="157"/>
  <c r="J177" i="157"/>
  <c r="H178" i="157"/>
  <c r="I178" i="157"/>
  <c r="J179" i="157"/>
  <c r="J180" i="157"/>
  <c r="J181" i="157"/>
  <c r="J178" i="157" s="1"/>
  <c r="I195" i="157"/>
  <c r="I201" i="157"/>
  <c r="I32" i="157"/>
  <c r="J9" i="156"/>
  <c r="J11" i="156"/>
  <c r="J12" i="156"/>
  <c r="J13" i="156"/>
  <c r="I14" i="156"/>
  <c r="J14" i="156"/>
  <c r="F15" i="156"/>
  <c r="H15" i="156" s="1"/>
  <c r="I15" i="156" s="1"/>
  <c r="J17" i="156"/>
  <c r="J18" i="156"/>
  <c r="J19" i="156"/>
  <c r="J21" i="156"/>
  <c r="J22" i="156"/>
  <c r="J23" i="156"/>
  <c r="I24" i="156"/>
  <c r="J24" i="156"/>
  <c r="J25" i="156"/>
  <c r="J26" i="156"/>
  <c r="J27" i="156"/>
  <c r="J28" i="156"/>
  <c r="J29" i="156"/>
  <c r="F30" i="156"/>
  <c r="J30" i="156" s="1"/>
  <c r="I33" i="156"/>
  <c r="J33" i="156"/>
  <c r="I35" i="156"/>
  <c r="J35" i="156"/>
  <c r="L38" i="156"/>
  <c r="F38" i="156" s="1"/>
  <c r="H38" i="156" s="1"/>
  <c r="N43" i="156"/>
  <c r="F43" i="156" s="1"/>
  <c r="H43" i="156" s="1"/>
  <c r="H42" i="156" s="1"/>
  <c r="J44" i="156"/>
  <c r="R44" i="156"/>
  <c r="J45" i="156"/>
  <c r="R45" i="156"/>
  <c r="R46" i="156"/>
  <c r="J49" i="156"/>
  <c r="J50" i="156"/>
  <c r="J51" i="156"/>
  <c r="J52" i="156"/>
  <c r="H53" i="156"/>
  <c r="I53" i="156"/>
  <c r="J54" i="156"/>
  <c r="J55" i="156"/>
  <c r="J56" i="156"/>
  <c r="J57" i="156"/>
  <c r="J58" i="156"/>
  <c r="J59" i="156"/>
  <c r="J60" i="156"/>
  <c r="J61" i="156"/>
  <c r="H63" i="156"/>
  <c r="I63" i="156"/>
  <c r="J64" i="156"/>
  <c r="J65" i="156"/>
  <c r="J66" i="156"/>
  <c r="J69" i="156"/>
  <c r="J70" i="156"/>
  <c r="J71" i="156"/>
  <c r="H68" i="156"/>
  <c r="I72" i="156"/>
  <c r="I68" i="156" s="1"/>
  <c r="J73" i="156"/>
  <c r="J72" i="156" s="1"/>
  <c r="J74" i="156"/>
  <c r="J75" i="156"/>
  <c r="J76" i="156"/>
  <c r="H77" i="156"/>
  <c r="I77" i="156"/>
  <c r="J78" i="156"/>
  <c r="J79" i="156"/>
  <c r="J80" i="156"/>
  <c r="J81" i="156"/>
  <c r="J82" i="156"/>
  <c r="J83" i="156"/>
  <c r="H85" i="156"/>
  <c r="I85" i="156"/>
  <c r="J86" i="156"/>
  <c r="J87" i="156"/>
  <c r="J88" i="156"/>
  <c r="J89" i="156"/>
  <c r="J90" i="156"/>
  <c r="J91" i="156"/>
  <c r="J92" i="156"/>
  <c r="J93" i="156"/>
  <c r="J94" i="156"/>
  <c r="J95" i="156"/>
  <c r="J96" i="156"/>
  <c r="J97" i="156"/>
  <c r="H98" i="156"/>
  <c r="I98" i="156"/>
  <c r="J99" i="156"/>
  <c r="J100" i="156"/>
  <c r="J101" i="156"/>
  <c r="J102" i="156"/>
  <c r="J104" i="156"/>
  <c r="J105" i="156"/>
  <c r="J106" i="156"/>
  <c r="J107" i="156"/>
  <c r="J110" i="156"/>
  <c r="J111" i="156"/>
  <c r="J112" i="156"/>
  <c r="J113" i="156"/>
  <c r="J114" i="156"/>
  <c r="J115" i="156"/>
  <c r="J116" i="156"/>
  <c r="J117" i="156"/>
  <c r="J118" i="156"/>
  <c r="J119" i="156"/>
  <c r="J120" i="156"/>
  <c r="J121" i="156"/>
  <c r="J122" i="156"/>
  <c r="J123" i="156"/>
  <c r="J124" i="156"/>
  <c r="J125" i="156"/>
  <c r="J126" i="156"/>
  <c r="J127" i="156"/>
  <c r="J128" i="156"/>
  <c r="J129" i="156"/>
  <c r="J130" i="156"/>
  <c r="J131" i="156"/>
  <c r="J132" i="156"/>
  <c r="J133" i="156"/>
  <c r="J134" i="156"/>
  <c r="J135" i="156"/>
  <c r="J136" i="156"/>
  <c r="J137" i="156"/>
  <c r="J138" i="156"/>
  <c r="J140" i="156"/>
  <c r="J141" i="156"/>
  <c r="J142" i="156"/>
  <c r="J149" i="156"/>
  <c r="I151" i="156"/>
  <c r="I155" i="156"/>
  <c r="J156" i="156"/>
  <c r="J158" i="156"/>
  <c r="H160" i="156"/>
  <c r="I160" i="156"/>
  <c r="J161" i="156"/>
  <c r="J162" i="156"/>
  <c r="J163" i="156"/>
  <c r="H165" i="156"/>
  <c r="I165" i="156"/>
  <c r="J166" i="156"/>
  <c r="G166" i="156" s="1"/>
  <c r="J167" i="156"/>
  <c r="H169" i="156"/>
  <c r="I169" i="156"/>
  <c r="J170" i="156"/>
  <c r="G170" i="156" s="1"/>
  <c r="J171" i="156"/>
  <c r="J173" i="156"/>
  <c r="J174" i="156"/>
  <c r="H175" i="156"/>
  <c r="I175" i="156"/>
  <c r="J176" i="156"/>
  <c r="J177" i="156"/>
  <c r="H178" i="156"/>
  <c r="I178" i="156"/>
  <c r="J179" i="156"/>
  <c r="J180" i="156"/>
  <c r="J181" i="156"/>
  <c r="I195" i="156"/>
  <c r="I201" i="156"/>
  <c r="J9" i="155"/>
  <c r="J11" i="155"/>
  <c r="I12" i="155"/>
  <c r="J12" i="155"/>
  <c r="F15" i="155"/>
  <c r="H15" i="155" s="1"/>
  <c r="J18" i="155"/>
  <c r="J19" i="155"/>
  <c r="I21" i="155"/>
  <c r="J21" i="155"/>
  <c r="J22" i="155"/>
  <c r="J23" i="155"/>
  <c r="J24" i="155"/>
  <c r="J25" i="155"/>
  <c r="J26" i="155"/>
  <c r="J27" i="155"/>
  <c r="J28" i="155"/>
  <c r="J29" i="155"/>
  <c r="F30" i="155"/>
  <c r="H30" i="155" s="1"/>
  <c r="H20" i="155" s="1"/>
  <c r="J34" i="155"/>
  <c r="I35" i="155"/>
  <c r="J35" i="155"/>
  <c r="L38" i="155"/>
  <c r="F38" i="155" s="1"/>
  <c r="I42" i="155"/>
  <c r="N43" i="155"/>
  <c r="J44" i="155"/>
  <c r="J42" i="155" s="1"/>
  <c r="J45" i="155"/>
  <c r="R45" i="155"/>
  <c r="R46" i="155"/>
  <c r="J49" i="155"/>
  <c r="J50" i="155"/>
  <c r="J51" i="155"/>
  <c r="J52" i="155"/>
  <c r="H53" i="155"/>
  <c r="I53" i="155"/>
  <c r="J54" i="155"/>
  <c r="J55" i="155"/>
  <c r="J56" i="155"/>
  <c r="J57" i="155"/>
  <c r="J58" i="155"/>
  <c r="J59" i="155"/>
  <c r="J60" i="155"/>
  <c r="J61" i="155"/>
  <c r="H63" i="155"/>
  <c r="I63" i="155"/>
  <c r="J64" i="155"/>
  <c r="J65" i="155"/>
  <c r="J66" i="155"/>
  <c r="J69" i="155"/>
  <c r="J70" i="155"/>
  <c r="J71" i="155"/>
  <c r="H68" i="155"/>
  <c r="I72" i="155"/>
  <c r="I68" i="155" s="1"/>
  <c r="J73" i="155"/>
  <c r="J74" i="155"/>
  <c r="J75" i="155"/>
  <c r="J76" i="155"/>
  <c r="H77" i="155"/>
  <c r="I77" i="155"/>
  <c r="J78" i="155"/>
  <c r="J79" i="155"/>
  <c r="J80" i="155"/>
  <c r="J81" i="155"/>
  <c r="J82" i="155"/>
  <c r="J83" i="155"/>
  <c r="H85" i="155"/>
  <c r="I85" i="155"/>
  <c r="J86" i="155"/>
  <c r="J87" i="155"/>
  <c r="J88" i="155"/>
  <c r="J89" i="155"/>
  <c r="J90" i="155"/>
  <c r="J91" i="155"/>
  <c r="J92" i="155"/>
  <c r="J93" i="155"/>
  <c r="J94" i="155"/>
  <c r="J95" i="155"/>
  <c r="J96" i="155"/>
  <c r="J97" i="155"/>
  <c r="H98" i="155"/>
  <c r="I98" i="155"/>
  <c r="J99" i="155"/>
  <c r="J100" i="155"/>
  <c r="J101" i="155"/>
  <c r="J102" i="155"/>
  <c r="J104" i="155"/>
  <c r="J105" i="155"/>
  <c r="J106" i="155"/>
  <c r="J107" i="155"/>
  <c r="J110" i="155"/>
  <c r="J111" i="155"/>
  <c r="J112" i="155"/>
  <c r="J113" i="155"/>
  <c r="J114" i="155"/>
  <c r="J115" i="155"/>
  <c r="J116" i="155"/>
  <c r="J117" i="155"/>
  <c r="J118" i="155"/>
  <c r="J119" i="155"/>
  <c r="J120" i="155"/>
  <c r="J121" i="155"/>
  <c r="J122" i="155"/>
  <c r="J123" i="155"/>
  <c r="J124" i="155"/>
  <c r="J125" i="155"/>
  <c r="J126" i="155"/>
  <c r="J127" i="155"/>
  <c r="J128" i="155"/>
  <c r="J129" i="155"/>
  <c r="J130" i="155"/>
  <c r="J131" i="155"/>
  <c r="J132" i="155"/>
  <c r="J133" i="155"/>
  <c r="J134" i="155"/>
  <c r="J135" i="155"/>
  <c r="J136" i="155"/>
  <c r="J137" i="155"/>
  <c r="J138" i="155"/>
  <c r="I139" i="155"/>
  <c r="J141" i="155"/>
  <c r="J139" i="155" s="1"/>
  <c r="I151" i="155"/>
  <c r="I155" i="155"/>
  <c r="J156" i="155"/>
  <c r="J158" i="155"/>
  <c r="H160" i="155"/>
  <c r="I160" i="155"/>
  <c r="J161" i="155"/>
  <c r="J162" i="155"/>
  <c r="J163" i="155"/>
  <c r="H165" i="155"/>
  <c r="I165" i="155"/>
  <c r="J166" i="155"/>
  <c r="G166" i="155" s="1"/>
  <c r="J167" i="155"/>
  <c r="H169" i="155"/>
  <c r="I169" i="155"/>
  <c r="J170" i="155"/>
  <c r="J171" i="155"/>
  <c r="G171" i="155" s="1"/>
  <c r="J173" i="155"/>
  <c r="J174" i="155"/>
  <c r="H175" i="155"/>
  <c r="I175" i="155"/>
  <c r="J176" i="155"/>
  <c r="J177" i="155"/>
  <c r="H178" i="155"/>
  <c r="I178" i="155"/>
  <c r="J179" i="155"/>
  <c r="J180" i="155"/>
  <c r="J181" i="155"/>
  <c r="H195" i="155"/>
  <c r="I195" i="155"/>
  <c r="I201" i="155"/>
  <c r="I33" i="155"/>
  <c r="J11" i="154"/>
  <c r="J12" i="154"/>
  <c r="F15" i="154"/>
  <c r="J17" i="154"/>
  <c r="J19" i="154"/>
  <c r="J21" i="154"/>
  <c r="I22" i="154"/>
  <c r="J22" i="154"/>
  <c r="J23" i="154"/>
  <c r="J24" i="154"/>
  <c r="J25" i="154"/>
  <c r="I26" i="154"/>
  <c r="J26" i="154"/>
  <c r="J27" i="154"/>
  <c r="J28" i="154"/>
  <c r="J29" i="154"/>
  <c r="F30" i="154"/>
  <c r="J32" i="154"/>
  <c r="I35" i="154"/>
  <c r="J35" i="154"/>
  <c r="L38" i="154"/>
  <c r="F38" i="154" s="1"/>
  <c r="H38" i="154" s="1"/>
  <c r="I42" i="154"/>
  <c r="N43" i="154"/>
  <c r="J44" i="154"/>
  <c r="J42" i="154" s="1"/>
  <c r="J45" i="154"/>
  <c r="R45" i="154"/>
  <c r="R46" i="154"/>
  <c r="J49" i="154"/>
  <c r="J50" i="154"/>
  <c r="J51" i="154"/>
  <c r="J52" i="154"/>
  <c r="H53" i="154"/>
  <c r="I53" i="154"/>
  <c r="J54" i="154"/>
  <c r="J55" i="154"/>
  <c r="J56" i="154"/>
  <c r="J57" i="154"/>
  <c r="J58" i="154"/>
  <c r="J59" i="154"/>
  <c r="J60" i="154"/>
  <c r="J61" i="154"/>
  <c r="H63" i="154"/>
  <c r="I63" i="154"/>
  <c r="J64" i="154"/>
  <c r="J65" i="154"/>
  <c r="J66" i="154"/>
  <c r="J69" i="154"/>
  <c r="J70" i="154"/>
  <c r="J71" i="154"/>
  <c r="H68" i="154"/>
  <c r="I72" i="154"/>
  <c r="I68" i="154" s="1"/>
  <c r="J73" i="154"/>
  <c r="J74" i="154"/>
  <c r="J75" i="154"/>
  <c r="J76" i="154"/>
  <c r="H77" i="154"/>
  <c r="I77" i="154"/>
  <c r="J78" i="154"/>
  <c r="J79" i="154"/>
  <c r="J80" i="154"/>
  <c r="J81" i="154"/>
  <c r="J82" i="154"/>
  <c r="J83" i="154"/>
  <c r="H85" i="154"/>
  <c r="I85" i="154"/>
  <c r="J86" i="154"/>
  <c r="J87" i="154"/>
  <c r="J88" i="154"/>
  <c r="J89" i="154"/>
  <c r="J90" i="154"/>
  <c r="J91" i="154"/>
  <c r="J92" i="154"/>
  <c r="J93" i="154"/>
  <c r="J94" i="154"/>
  <c r="J95" i="154"/>
  <c r="J96" i="154"/>
  <c r="J97" i="154"/>
  <c r="H98" i="154"/>
  <c r="I98" i="154"/>
  <c r="J99" i="154"/>
  <c r="J100" i="154"/>
  <c r="J101" i="154"/>
  <c r="J102" i="154"/>
  <c r="J104" i="154"/>
  <c r="J105" i="154"/>
  <c r="J106" i="154"/>
  <c r="J107" i="154"/>
  <c r="J110" i="154"/>
  <c r="J111" i="154"/>
  <c r="J112" i="154"/>
  <c r="J113" i="154"/>
  <c r="J114" i="154"/>
  <c r="J115" i="154"/>
  <c r="J116" i="154"/>
  <c r="J117" i="154"/>
  <c r="J118" i="154"/>
  <c r="J119" i="154"/>
  <c r="J120" i="154"/>
  <c r="J121" i="154"/>
  <c r="J122" i="154"/>
  <c r="J123" i="154"/>
  <c r="J124" i="154"/>
  <c r="J125" i="154"/>
  <c r="J126" i="154"/>
  <c r="J127" i="154"/>
  <c r="J128" i="154"/>
  <c r="J129" i="154"/>
  <c r="J130" i="154"/>
  <c r="J131" i="154"/>
  <c r="J132" i="154"/>
  <c r="J133" i="154"/>
  <c r="J134" i="154"/>
  <c r="J135" i="154"/>
  <c r="J136" i="154"/>
  <c r="J137" i="154"/>
  <c r="J138" i="154"/>
  <c r="I139" i="154"/>
  <c r="J141" i="154"/>
  <c r="J139" i="154" s="1"/>
  <c r="I151" i="154"/>
  <c r="I155" i="154"/>
  <c r="J156" i="154"/>
  <c r="J158" i="154"/>
  <c r="H160" i="154"/>
  <c r="I160" i="154"/>
  <c r="J161" i="154"/>
  <c r="J162" i="154"/>
  <c r="J163" i="154"/>
  <c r="H165" i="154"/>
  <c r="I165" i="154"/>
  <c r="J166" i="154"/>
  <c r="J167" i="154"/>
  <c r="J165" i="154" s="1"/>
  <c r="H169" i="154"/>
  <c r="I169" i="154"/>
  <c r="J170" i="154"/>
  <c r="J171" i="154"/>
  <c r="G171" i="154" s="1"/>
  <c r="J173" i="154"/>
  <c r="J174" i="154"/>
  <c r="H175" i="154"/>
  <c r="I175" i="154"/>
  <c r="J176" i="154"/>
  <c r="J177" i="154"/>
  <c r="G177" i="154" s="1"/>
  <c r="H178" i="154"/>
  <c r="I178" i="154"/>
  <c r="J179" i="154"/>
  <c r="J180" i="154"/>
  <c r="J181" i="154"/>
  <c r="I195" i="154"/>
  <c r="I201" i="154"/>
  <c r="I11" i="154"/>
  <c r="L7" i="153"/>
  <c r="J9" i="153"/>
  <c r="J11" i="153"/>
  <c r="J12" i="153"/>
  <c r="J17" i="153"/>
  <c r="I19" i="153"/>
  <c r="J19" i="153"/>
  <c r="J21" i="153"/>
  <c r="J22" i="153"/>
  <c r="J23" i="153"/>
  <c r="I24" i="153"/>
  <c r="J24" i="153"/>
  <c r="J25" i="153"/>
  <c r="J26" i="153"/>
  <c r="J27" i="153"/>
  <c r="J28" i="153"/>
  <c r="J29" i="153"/>
  <c r="J33" i="153"/>
  <c r="I35" i="153"/>
  <c r="J35" i="153"/>
  <c r="L38" i="153"/>
  <c r="F38" i="153" s="1"/>
  <c r="J38" i="153" s="1"/>
  <c r="I42" i="153"/>
  <c r="N43" i="153"/>
  <c r="J44" i="153"/>
  <c r="J42" i="153" s="1"/>
  <c r="J45" i="153"/>
  <c r="R45" i="153"/>
  <c r="R46" i="153"/>
  <c r="J49" i="153"/>
  <c r="J50" i="153"/>
  <c r="J51" i="153"/>
  <c r="J52" i="153"/>
  <c r="H53" i="153"/>
  <c r="I53" i="153"/>
  <c r="J54" i="153"/>
  <c r="J55" i="153"/>
  <c r="J56" i="153"/>
  <c r="J57" i="153"/>
  <c r="J58" i="153"/>
  <c r="J59" i="153"/>
  <c r="J60" i="153"/>
  <c r="J61" i="153"/>
  <c r="H63" i="153"/>
  <c r="I63" i="153"/>
  <c r="J64" i="153"/>
  <c r="J65" i="153"/>
  <c r="J66" i="153"/>
  <c r="J69" i="153"/>
  <c r="J70" i="153"/>
  <c r="J71" i="153"/>
  <c r="H68" i="153"/>
  <c r="I72" i="153"/>
  <c r="I68" i="153" s="1"/>
  <c r="J73" i="153"/>
  <c r="J74" i="153"/>
  <c r="J75" i="153"/>
  <c r="J76" i="153"/>
  <c r="H77" i="153"/>
  <c r="I77" i="153"/>
  <c r="J78" i="153"/>
  <c r="J79" i="153"/>
  <c r="J80" i="153"/>
  <c r="J81" i="153"/>
  <c r="J82" i="153"/>
  <c r="J83" i="153"/>
  <c r="H85" i="153"/>
  <c r="I85" i="153"/>
  <c r="J86" i="153"/>
  <c r="J87" i="153"/>
  <c r="J88" i="153"/>
  <c r="J89" i="153"/>
  <c r="J90" i="153"/>
  <c r="J91" i="153"/>
  <c r="J92" i="153"/>
  <c r="J93" i="153"/>
  <c r="J94" i="153"/>
  <c r="J95" i="153"/>
  <c r="J96" i="153"/>
  <c r="J97" i="153"/>
  <c r="H98" i="153"/>
  <c r="I98" i="153"/>
  <c r="J99" i="153"/>
  <c r="J100" i="153"/>
  <c r="J101" i="153"/>
  <c r="J102" i="153"/>
  <c r="J104" i="153"/>
  <c r="J105" i="153"/>
  <c r="J106" i="153"/>
  <c r="J107" i="153"/>
  <c r="J110" i="153"/>
  <c r="J111" i="153"/>
  <c r="J112" i="153"/>
  <c r="J113" i="153"/>
  <c r="J114" i="153"/>
  <c r="J115" i="153"/>
  <c r="J116" i="153"/>
  <c r="J117" i="153"/>
  <c r="J118" i="153"/>
  <c r="J119" i="153"/>
  <c r="J120" i="153"/>
  <c r="J121" i="153"/>
  <c r="J122" i="153"/>
  <c r="J123" i="153"/>
  <c r="J124" i="153"/>
  <c r="J125" i="153"/>
  <c r="J126" i="153"/>
  <c r="J127" i="153"/>
  <c r="J128" i="153"/>
  <c r="J129" i="153"/>
  <c r="J130" i="153"/>
  <c r="J131" i="153"/>
  <c r="J132" i="153"/>
  <c r="J133" i="153"/>
  <c r="J134" i="153"/>
  <c r="J135" i="153"/>
  <c r="J136" i="153"/>
  <c r="J137" i="153"/>
  <c r="J138" i="153"/>
  <c r="I139" i="153"/>
  <c r="J141" i="153"/>
  <c r="J139" i="153" s="1"/>
  <c r="I151" i="153"/>
  <c r="J151" i="153"/>
  <c r="I155" i="153"/>
  <c r="J156" i="153"/>
  <c r="J158" i="153"/>
  <c r="H160" i="153"/>
  <c r="I160" i="153"/>
  <c r="J161" i="153"/>
  <c r="J162" i="153"/>
  <c r="J163" i="153"/>
  <c r="H165" i="153"/>
  <c r="I165" i="153"/>
  <c r="J166" i="153"/>
  <c r="J167" i="153"/>
  <c r="H169" i="153"/>
  <c r="I169" i="153"/>
  <c r="J170" i="153"/>
  <c r="G170" i="153" s="1"/>
  <c r="J171" i="153"/>
  <c r="G171" i="153" s="1"/>
  <c r="J173" i="153"/>
  <c r="J174" i="153"/>
  <c r="H175" i="153"/>
  <c r="I175" i="153"/>
  <c r="J176" i="153"/>
  <c r="J177" i="153"/>
  <c r="G177" i="153" s="1"/>
  <c r="H178" i="153"/>
  <c r="I178" i="153"/>
  <c r="J179" i="153"/>
  <c r="J180" i="153"/>
  <c r="J181" i="153"/>
  <c r="I195" i="153"/>
  <c r="I201" i="153"/>
  <c r="J9" i="152"/>
  <c r="J11" i="152"/>
  <c r="J12" i="152"/>
  <c r="I13" i="152"/>
  <c r="J13" i="152"/>
  <c r="J14" i="152"/>
  <c r="F15" i="152"/>
  <c r="H15" i="152" s="1"/>
  <c r="J18" i="152"/>
  <c r="I19" i="152"/>
  <c r="J19" i="152"/>
  <c r="J21" i="152"/>
  <c r="J22" i="152"/>
  <c r="J23" i="152"/>
  <c r="J24" i="152"/>
  <c r="J25" i="152"/>
  <c r="J26" i="152"/>
  <c r="J27" i="152"/>
  <c r="J28" i="152"/>
  <c r="I29" i="152"/>
  <c r="J29" i="152"/>
  <c r="F30" i="152"/>
  <c r="I35" i="152"/>
  <c r="J35" i="152"/>
  <c r="L38" i="152"/>
  <c r="F38" i="152" s="1"/>
  <c r="H38" i="152" s="1"/>
  <c r="N43" i="152"/>
  <c r="F43" i="152" s="1"/>
  <c r="H43" i="152" s="1"/>
  <c r="H42" i="152" s="1"/>
  <c r="J44" i="152"/>
  <c r="R44" i="152"/>
  <c r="J45" i="152"/>
  <c r="R45" i="152"/>
  <c r="R46" i="152"/>
  <c r="J49" i="152"/>
  <c r="J50" i="152"/>
  <c r="J51" i="152"/>
  <c r="J52" i="152"/>
  <c r="H53" i="152"/>
  <c r="I53" i="152"/>
  <c r="J54" i="152"/>
  <c r="J55" i="152"/>
  <c r="J56" i="152"/>
  <c r="J57" i="152"/>
  <c r="J58" i="152"/>
  <c r="J59" i="152"/>
  <c r="J60" i="152"/>
  <c r="J61" i="152"/>
  <c r="H63" i="152"/>
  <c r="I63" i="152"/>
  <c r="J64" i="152"/>
  <c r="J65" i="152"/>
  <c r="J66" i="152"/>
  <c r="J69" i="152"/>
  <c r="J70" i="152"/>
  <c r="J71" i="152"/>
  <c r="H68" i="152"/>
  <c r="I72" i="152"/>
  <c r="I68" i="152" s="1"/>
  <c r="J73" i="152"/>
  <c r="J74" i="152"/>
  <c r="J75" i="152"/>
  <c r="J76" i="152"/>
  <c r="H77" i="152"/>
  <c r="I77" i="152"/>
  <c r="J78" i="152"/>
  <c r="J79" i="152"/>
  <c r="J80" i="152"/>
  <c r="J81" i="152"/>
  <c r="J82" i="152"/>
  <c r="J83" i="152"/>
  <c r="H85" i="152"/>
  <c r="I85" i="152"/>
  <c r="J86" i="152"/>
  <c r="J87" i="152"/>
  <c r="J88" i="152"/>
  <c r="J89" i="152"/>
  <c r="J90" i="152"/>
  <c r="J91" i="152"/>
  <c r="J92" i="152"/>
  <c r="J93" i="152"/>
  <c r="J94" i="152"/>
  <c r="J95" i="152"/>
  <c r="J96" i="152"/>
  <c r="J97" i="152"/>
  <c r="H98" i="152"/>
  <c r="I98" i="152"/>
  <c r="J99" i="152"/>
  <c r="J100" i="152"/>
  <c r="J101" i="152"/>
  <c r="J102" i="152"/>
  <c r="J104" i="152"/>
  <c r="J105" i="152"/>
  <c r="J106" i="152"/>
  <c r="J107" i="152"/>
  <c r="J110" i="152"/>
  <c r="J111" i="152"/>
  <c r="J112" i="152"/>
  <c r="J113" i="152"/>
  <c r="J114" i="152"/>
  <c r="J115" i="152"/>
  <c r="J116" i="152"/>
  <c r="J117" i="152"/>
  <c r="J118" i="152"/>
  <c r="J119" i="152"/>
  <c r="J120" i="152"/>
  <c r="J121" i="152"/>
  <c r="J122" i="152"/>
  <c r="J123" i="152"/>
  <c r="J124" i="152"/>
  <c r="J125" i="152"/>
  <c r="J126" i="152"/>
  <c r="J127" i="152"/>
  <c r="J128" i="152"/>
  <c r="J129" i="152"/>
  <c r="J130" i="152"/>
  <c r="J131" i="152"/>
  <c r="J132" i="152"/>
  <c r="J133" i="152"/>
  <c r="J134" i="152"/>
  <c r="J135" i="152"/>
  <c r="J136" i="152"/>
  <c r="J137" i="152"/>
  <c r="J138" i="152"/>
  <c r="J140" i="152"/>
  <c r="J141" i="152"/>
  <c r="J142" i="152"/>
  <c r="I147" i="152"/>
  <c r="J149" i="152"/>
  <c r="I151" i="152"/>
  <c r="I155" i="152"/>
  <c r="J156" i="152"/>
  <c r="J158" i="152"/>
  <c r="H160" i="152"/>
  <c r="I160" i="152"/>
  <c r="J161" i="152"/>
  <c r="J162" i="152"/>
  <c r="J163" i="152"/>
  <c r="H165" i="152"/>
  <c r="I165" i="152"/>
  <c r="J166" i="152"/>
  <c r="J167" i="152"/>
  <c r="H169" i="152"/>
  <c r="I169" i="152"/>
  <c r="J170" i="152"/>
  <c r="G170" i="152" s="1"/>
  <c r="J171" i="152"/>
  <c r="J173" i="152"/>
  <c r="J174" i="152"/>
  <c r="H175" i="152"/>
  <c r="I175" i="152"/>
  <c r="J176" i="152"/>
  <c r="J177" i="152"/>
  <c r="G177" i="152" s="1"/>
  <c r="H178" i="152"/>
  <c r="I178" i="152"/>
  <c r="J179" i="152"/>
  <c r="J180" i="152"/>
  <c r="J181" i="152"/>
  <c r="I195" i="152"/>
  <c r="I201" i="152"/>
  <c r="J147" i="152"/>
  <c r="L7" i="151"/>
  <c r="J11" i="151"/>
  <c r="I12" i="151"/>
  <c r="J12" i="151"/>
  <c r="J18" i="151"/>
  <c r="I19" i="151"/>
  <c r="J19" i="151"/>
  <c r="J21" i="151"/>
  <c r="J22" i="151"/>
  <c r="J23" i="151"/>
  <c r="J24" i="151"/>
  <c r="J25" i="151"/>
  <c r="J26" i="151"/>
  <c r="J27" i="151"/>
  <c r="J28" i="151"/>
  <c r="J29" i="151"/>
  <c r="I33" i="151"/>
  <c r="J34" i="151"/>
  <c r="I35" i="151"/>
  <c r="J35" i="151"/>
  <c r="L38" i="151"/>
  <c r="F38" i="151" s="1"/>
  <c r="H38" i="151" s="1"/>
  <c r="I42" i="151"/>
  <c r="N43" i="151"/>
  <c r="J44" i="151"/>
  <c r="J42" i="151" s="1"/>
  <c r="J45" i="151"/>
  <c r="R45" i="151"/>
  <c r="R46" i="151"/>
  <c r="J49" i="151"/>
  <c r="J50" i="151"/>
  <c r="J51" i="151"/>
  <c r="J52" i="151"/>
  <c r="H53" i="151"/>
  <c r="I53" i="151"/>
  <c r="J54" i="151"/>
  <c r="J55" i="151"/>
  <c r="J56" i="151"/>
  <c r="J57" i="151"/>
  <c r="J58" i="151"/>
  <c r="J59" i="151"/>
  <c r="J60" i="151"/>
  <c r="J61" i="151"/>
  <c r="H63" i="151"/>
  <c r="I63" i="151"/>
  <c r="J64" i="151"/>
  <c r="J65" i="151"/>
  <c r="J66" i="151"/>
  <c r="J69" i="151"/>
  <c r="J70" i="151"/>
  <c r="J71" i="151"/>
  <c r="H68" i="151"/>
  <c r="I72" i="151"/>
  <c r="I68" i="151" s="1"/>
  <c r="J73" i="151"/>
  <c r="J74" i="151"/>
  <c r="J75" i="151"/>
  <c r="J76" i="151"/>
  <c r="H77" i="151"/>
  <c r="I77" i="151"/>
  <c r="J78" i="151"/>
  <c r="J79" i="151"/>
  <c r="J80" i="151"/>
  <c r="J81" i="151"/>
  <c r="J82" i="151"/>
  <c r="J83" i="151"/>
  <c r="H85" i="151"/>
  <c r="I85" i="151"/>
  <c r="J86" i="151"/>
  <c r="J87" i="151"/>
  <c r="J88" i="151"/>
  <c r="J89" i="151"/>
  <c r="J90" i="151"/>
  <c r="J91" i="151"/>
  <c r="J92" i="151"/>
  <c r="J93" i="151"/>
  <c r="J94" i="151"/>
  <c r="J95" i="151"/>
  <c r="J96" i="151"/>
  <c r="J97" i="151"/>
  <c r="H98" i="151"/>
  <c r="I98" i="151"/>
  <c r="J99" i="151"/>
  <c r="J100" i="151"/>
  <c r="J101" i="151"/>
  <c r="J102" i="151"/>
  <c r="J104" i="151"/>
  <c r="J105" i="151"/>
  <c r="J106" i="151"/>
  <c r="J107" i="151"/>
  <c r="J110" i="151"/>
  <c r="J111" i="151"/>
  <c r="J112" i="151"/>
  <c r="J113" i="151"/>
  <c r="J114" i="151"/>
  <c r="J115" i="151"/>
  <c r="J116" i="151"/>
  <c r="J117" i="151"/>
  <c r="J118" i="151"/>
  <c r="J119" i="151"/>
  <c r="J120" i="151"/>
  <c r="J121" i="151"/>
  <c r="J122" i="151"/>
  <c r="J123" i="151"/>
  <c r="J124" i="151"/>
  <c r="J125" i="151"/>
  <c r="J126" i="151"/>
  <c r="J127" i="151"/>
  <c r="J128" i="151"/>
  <c r="J129" i="151"/>
  <c r="J130" i="151"/>
  <c r="J131" i="151"/>
  <c r="J132" i="151"/>
  <c r="J133" i="151"/>
  <c r="J134" i="151"/>
  <c r="J135" i="151"/>
  <c r="J136" i="151"/>
  <c r="J137" i="151"/>
  <c r="J138" i="151"/>
  <c r="I139" i="151"/>
  <c r="J141" i="151"/>
  <c r="J139" i="151" s="1"/>
  <c r="I151" i="151"/>
  <c r="J151" i="151"/>
  <c r="I155" i="151"/>
  <c r="J156" i="151"/>
  <c r="J158" i="151"/>
  <c r="H160" i="151"/>
  <c r="I160" i="151"/>
  <c r="J161" i="151"/>
  <c r="J162" i="151"/>
  <c r="J163" i="151"/>
  <c r="H165" i="151"/>
  <c r="I165" i="151"/>
  <c r="J166" i="151"/>
  <c r="G166" i="151" s="1"/>
  <c r="J167" i="151"/>
  <c r="H169" i="151"/>
  <c r="I169" i="151"/>
  <c r="J170" i="151"/>
  <c r="G170" i="151" s="1"/>
  <c r="J171" i="151"/>
  <c r="G171" i="151" s="1"/>
  <c r="J173" i="151"/>
  <c r="J174" i="151"/>
  <c r="H175" i="151"/>
  <c r="I175" i="151"/>
  <c r="J176" i="151"/>
  <c r="J177" i="151"/>
  <c r="H178" i="151"/>
  <c r="I178" i="151"/>
  <c r="J179" i="151"/>
  <c r="J180" i="151"/>
  <c r="J181" i="151"/>
  <c r="I195" i="151"/>
  <c r="I201" i="151"/>
  <c r="L7" i="150"/>
  <c r="J9" i="150"/>
  <c r="J11" i="150"/>
  <c r="J12" i="150"/>
  <c r="J19" i="150"/>
  <c r="J21" i="150"/>
  <c r="J22" i="150"/>
  <c r="J23" i="150"/>
  <c r="I24" i="150"/>
  <c r="J24" i="150"/>
  <c r="J25" i="150"/>
  <c r="J26" i="150"/>
  <c r="J27" i="150"/>
  <c r="J20" i="150" s="1"/>
  <c r="J28" i="150"/>
  <c r="I29" i="150"/>
  <c r="J29" i="150"/>
  <c r="I33" i="150"/>
  <c r="I35" i="150"/>
  <c r="J35" i="150"/>
  <c r="L38" i="150"/>
  <c r="F38" i="150" s="1"/>
  <c r="I40" i="150"/>
  <c r="I42" i="150"/>
  <c r="N43" i="150"/>
  <c r="J44" i="150"/>
  <c r="J42" i="150" s="1"/>
  <c r="J45" i="150"/>
  <c r="R45" i="150"/>
  <c r="R46" i="150"/>
  <c r="J49" i="150"/>
  <c r="J50" i="150"/>
  <c r="J51" i="150"/>
  <c r="J52" i="150"/>
  <c r="H53" i="150"/>
  <c r="I53" i="150"/>
  <c r="J54" i="150"/>
  <c r="J55" i="150"/>
  <c r="J56" i="150"/>
  <c r="J57" i="150"/>
  <c r="J58" i="150"/>
  <c r="J59" i="150"/>
  <c r="J60" i="150"/>
  <c r="J61" i="150"/>
  <c r="H63" i="150"/>
  <c r="I63" i="150"/>
  <c r="J64" i="150"/>
  <c r="J65" i="150"/>
  <c r="J66" i="150"/>
  <c r="J69" i="150"/>
  <c r="J70" i="150"/>
  <c r="J71" i="150"/>
  <c r="H68" i="150"/>
  <c r="I72" i="150"/>
  <c r="I68" i="150" s="1"/>
  <c r="J73" i="150"/>
  <c r="J74" i="150"/>
  <c r="J75" i="150"/>
  <c r="J76" i="150"/>
  <c r="H77" i="150"/>
  <c r="I77" i="150"/>
  <c r="J78" i="150"/>
  <c r="J79" i="150"/>
  <c r="J80" i="150"/>
  <c r="J81" i="150"/>
  <c r="J82" i="150"/>
  <c r="J83" i="150"/>
  <c r="H85" i="150"/>
  <c r="I85" i="150"/>
  <c r="J86" i="150"/>
  <c r="J87" i="150"/>
  <c r="J88" i="150"/>
  <c r="J89" i="150"/>
  <c r="J90" i="150"/>
  <c r="J91" i="150"/>
  <c r="J92" i="150"/>
  <c r="J93" i="150"/>
  <c r="J94" i="150"/>
  <c r="J95" i="150"/>
  <c r="J96" i="150"/>
  <c r="J97" i="150"/>
  <c r="H98" i="150"/>
  <c r="I98" i="150"/>
  <c r="J99" i="150"/>
  <c r="J100" i="150"/>
  <c r="J101" i="150"/>
  <c r="J102" i="150"/>
  <c r="J104" i="150"/>
  <c r="J105" i="150"/>
  <c r="J106" i="150"/>
  <c r="J107" i="150"/>
  <c r="J110" i="150"/>
  <c r="J111" i="150"/>
  <c r="J112" i="150"/>
  <c r="J113" i="150"/>
  <c r="J114" i="150"/>
  <c r="J115" i="150"/>
  <c r="J116" i="150"/>
  <c r="J117" i="150"/>
  <c r="J118" i="150"/>
  <c r="J119" i="150"/>
  <c r="J120" i="150"/>
  <c r="J121" i="150"/>
  <c r="J122" i="150"/>
  <c r="J123" i="150"/>
  <c r="J124" i="150"/>
  <c r="J125" i="150"/>
  <c r="J126" i="150"/>
  <c r="J127" i="150"/>
  <c r="J128" i="150"/>
  <c r="J129" i="150"/>
  <c r="J130" i="150"/>
  <c r="J131" i="150"/>
  <c r="J132" i="150"/>
  <c r="J133" i="150"/>
  <c r="J134" i="150"/>
  <c r="J135" i="150"/>
  <c r="J136" i="150"/>
  <c r="J137" i="150"/>
  <c r="J138" i="150"/>
  <c r="I139" i="150"/>
  <c r="J141" i="150"/>
  <c r="J139" i="150" s="1"/>
  <c r="I151" i="150"/>
  <c r="J151" i="150"/>
  <c r="I155" i="150"/>
  <c r="J156" i="150"/>
  <c r="J158" i="150"/>
  <c r="H160" i="150"/>
  <c r="I160" i="150"/>
  <c r="J161" i="150"/>
  <c r="J162" i="150"/>
  <c r="J163" i="150"/>
  <c r="H165" i="150"/>
  <c r="I165" i="150"/>
  <c r="J166" i="150"/>
  <c r="J167" i="150"/>
  <c r="H169" i="150"/>
  <c r="I169" i="150"/>
  <c r="J170" i="150"/>
  <c r="J171" i="150"/>
  <c r="G171" i="150" s="1"/>
  <c r="J173" i="150"/>
  <c r="J174" i="150"/>
  <c r="H175" i="150"/>
  <c r="I175" i="150"/>
  <c r="J176" i="150"/>
  <c r="J177" i="150"/>
  <c r="H178" i="150"/>
  <c r="I178" i="150"/>
  <c r="J179" i="150"/>
  <c r="J180" i="150"/>
  <c r="J181" i="150"/>
  <c r="I195" i="150"/>
  <c r="I201" i="150"/>
  <c r="L7" i="149"/>
  <c r="J9" i="149"/>
  <c r="J11" i="149"/>
  <c r="J12" i="149"/>
  <c r="J17" i="149"/>
  <c r="I19" i="149"/>
  <c r="J19" i="149"/>
  <c r="J21" i="149"/>
  <c r="I22" i="149"/>
  <c r="J22" i="149"/>
  <c r="J23" i="149"/>
  <c r="J24" i="149"/>
  <c r="J25" i="149"/>
  <c r="J26" i="149"/>
  <c r="J27" i="149"/>
  <c r="J28" i="149"/>
  <c r="I29" i="149"/>
  <c r="J29" i="149"/>
  <c r="J33" i="149"/>
  <c r="J34" i="149"/>
  <c r="I35" i="149"/>
  <c r="J35" i="149"/>
  <c r="L38" i="149"/>
  <c r="F38" i="149" s="1"/>
  <c r="H38" i="149" s="1"/>
  <c r="I42" i="149"/>
  <c r="N43" i="149"/>
  <c r="J44" i="149"/>
  <c r="J42" i="149" s="1"/>
  <c r="J45" i="149"/>
  <c r="R45" i="149"/>
  <c r="R46" i="149"/>
  <c r="J49" i="149"/>
  <c r="J50" i="149"/>
  <c r="J51" i="149"/>
  <c r="J52" i="149"/>
  <c r="H53" i="149"/>
  <c r="I53" i="149"/>
  <c r="J54" i="149"/>
  <c r="J55" i="149"/>
  <c r="J56" i="149"/>
  <c r="J57" i="149"/>
  <c r="J58" i="149"/>
  <c r="J59" i="149"/>
  <c r="J60" i="149"/>
  <c r="J61" i="149"/>
  <c r="H63" i="149"/>
  <c r="I63" i="149"/>
  <c r="J64" i="149"/>
  <c r="J65" i="149"/>
  <c r="J66" i="149"/>
  <c r="J69" i="149"/>
  <c r="J70" i="149"/>
  <c r="J71" i="149"/>
  <c r="H68" i="149"/>
  <c r="I72" i="149"/>
  <c r="I68" i="149" s="1"/>
  <c r="J73" i="149"/>
  <c r="J74" i="149"/>
  <c r="J75" i="149"/>
  <c r="J76" i="149"/>
  <c r="H77" i="149"/>
  <c r="I77" i="149"/>
  <c r="J78" i="149"/>
  <c r="J79" i="149"/>
  <c r="J80" i="149"/>
  <c r="J81" i="149"/>
  <c r="J82" i="149"/>
  <c r="J83" i="149"/>
  <c r="H85" i="149"/>
  <c r="I85" i="149"/>
  <c r="J86" i="149"/>
  <c r="J87" i="149"/>
  <c r="J88" i="149"/>
  <c r="J89" i="149"/>
  <c r="J90" i="149"/>
  <c r="J91" i="149"/>
  <c r="J92" i="149"/>
  <c r="J93" i="149"/>
  <c r="J94" i="149"/>
  <c r="J95" i="149"/>
  <c r="J96" i="149"/>
  <c r="J97" i="149"/>
  <c r="H98" i="149"/>
  <c r="I98" i="149"/>
  <c r="J99" i="149"/>
  <c r="J100" i="149"/>
  <c r="J101" i="149"/>
  <c r="J102" i="149"/>
  <c r="J104" i="149"/>
  <c r="J105" i="149"/>
  <c r="J106" i="149"/>
  <c r="J107" i="149"/>
  <c r="J110" i="149"/>
  <c r="J111" i="149"/>
  <c r="J112" i="149"/>
  <c r="J113" i="149"/>
  <c r="J114" i="149"/>
  <c r="J115" i="149"/>
  <c r="J116" i="149"/>
  <c r="J117" i="149"/>
  <c r="J118" i="149"/>
  <c r="J119" i="149"/>
  <c r="J120" i="149"/>
  <c r="J121" i="149"/>
  <c r="J122" i="149"/>
  <c r="J123" i="149"/>
  <c r="J124" i="149"/>
  <c r="J125" i="149"/>
  <c r="J126" i="149"/>
  <c r="J127" i="149"/>
  <c r="J128" i="149"/>
  <c r="J129" i="149"/>
  <c r="J130" i="149"/>
  <c r="J131" i="149"/>
  <c r="J132" i="149"/>
  <c r="J133" i="149"/>
  <c r="J134" i="149"/>
  <c r="J135" i="149"/>
  <c r="J136" i="149"/>
  <c r="J137" i="149"/>
  <c r="J138" i="149"/>
  <c r="I139" i="149"/>
  <c r="J141" i="149"/>
  <c r="J139" i="149" s="1"/>
  <c r="I151" i="149"/>
  <c r="J151" i="149"/>
  <c r="I155" i="149"/>
  <c r="J156" i="149"/>
  <c r="J158" i="149"/>
  <c r="H160" i="149"/>
  <c r="I160" i="149"/>
  <c r="J161" i="149"/>
  <c r="J162" i="149"/>
  <c r="J163" i="149"/>
  <c r="H165" i="149"/>
  <c r="I165" i="149"/>
  <c r="J166" i="149"/>
  <c r="J167" i="149"/>
  <c r="H169" i="149"/>
  <c r="I169" i="149"/>
  <c r="J170" i="149"/>
  <c r="G170" i="149" s="1"/>
  <c r="J171" i="149"/>
  <c r="J173" i="149"/>
  <c r="J174" i="149"/>
  <c r="H175" i="149"/>
  <c r="I175" i="149"/>
  <c r="J176" i="149"/>
  <c r="J177" i="149"/>
  <c r="G177" i="149" s="1"/>
  <c r="H178" i="149"/>
  <c r="I178" i="149"/>
  <c r="J179" i="149"/>
  <c r="J180" i="149"/>
  <c r="J181" i="149"/>
  <c r="I195" i="149"/>
  <c r="I201" i="149"/>
  <c r="L7" i="148"/>
  <c r="J9" i="148"/>
  <c r="J11" i="148"/>
  <c r="J12" i="148"/>
  <c r="J18" i="148"/>
  <c r="J19" i="148"/>
  <c r="J21" i="148"/>
  <c r="J22" i="148"/>
  <c r="J23" i="148"/>
  <c r="I24" i="148"/>
  <c r="J24" i="148"/>
  <c r="I25" i="148"/>
  <c r="J25" i="148"/>
  <c r="J26" i="148"/>
  <c r="I27" i="148"/>
  <c r="J27" i="148"/>
  <c r="J28" i="148"/>
  <c r="I29" i="148"/>
  <c r="J29" i="148"/>
  <c r="I34" i="148"/>
  <c r="J34" i="148"/>
  <c r="I35" i="148"/>
  <c r="J35" i="148"/>
  <c r="L38" i="148"/>
  <c r="F38" i="148" s="1"/>
  <c r="H38" i="148" s="1"/>
  <c r="I40" i="148"/>
  <c r="I42" i="148"/>
  <c r="N43" i="148"/>
  <c r="J44" i="148"/>
  <c r="J42" i="148" s="1"/>
  <c r="J45" i="148"/>
  <c r="R45" i="148"/>
  <c r="R46" i="148"/>
  <c r="J49" i="148"/>
  <c r="J50" i="148"/>
  <c r="J51" i="148"/>
  <c r="J52" i="148"/>
  <c r="H53" i="148"/>
  <c r="I53" i="148"/>
  <c r="J54" i="148"/>
  <c r="J55" i="148"/>
  <c r="J56" i="148"/>
  <c r="J57" i="148"/>
  <c r="J58" i="148"/>
  <c r="J59" i="148"/>
  <c r="J60" i="148"/>
  <c r="J61" i="148"/>
  <c r="H63" i="148"/>
  <c r="I63" i="148"/>
  <c r="J64" i="148"/>
  <c r="J65" i="148"/>
  <c r="J66" i="148"/>
  <c r="J69" i="148"/>
  <c r="J70" i="148"/>
  <c r="J71" i="148"/>
  <c r="H68" i="148"/>
  <c r="I72" i="148"/>
  <c r="I68" i="148" s="1"/>
  <c r="J73" i="148"/>
  <c r="J74" i="148"/>
  <c r="J75" i="148"/>
  <c r="J76" i="148"/>
  <c r="H77" i="148"/>
  <c r="I77" i="148"/>
  <c r="J78" i="148"/>
  <c r="J79" i="148"/>
  <c r="J80" i="148"/>
  <c r="J81" i="148"/>
  <c r="J82" i="148"/>
  <c r="J83" i="148"/>
  <c r="H85" i="148"/>
  <c r="I85" i="148"/>
  <c r="J86" i="148"/>
  <c r="J87" i="148"/>
  <c r="J88" i="148"/>
  <c r="J89" i="148"/>
  <c r="J90" i="148"/>
  <c r="J91" i="148"/>
  <c r="J92" i="148"/>
  <c r="J93" i="148"/>
  <c r="J94" i="148"/>
  <c r="J95" i="148"/>
  <c r="J96" i="148"/>
  <c r="J97" i="148"/>
  <c r="H98" i="148"/>
  <c r="I98" i="148"/>
  <c r="J99" i="148"/>
  <c r="J100" i="148"/>
  <c r="J101" i="148"/>
  <c r="J102" i="148"/>
  <c r="J104" i="148"/>
  <c r="J105" i="148"/>
  <c r="J106" i="148"/>
  <c r="J107" i="148"/>
  <c r="J110" i="148"/>
  <c r="J111" i="148"/>
  <c r="J112" i="148"/>
  <c r="J113" i="148"/>
  <c r="J114" i="148"/>
  <c r="J115" i="148"/>
  <c r="J116" i="148"/>
  <c r="J117" i="148"/>
  <c r="J118" i="148"/>
  <c r="J119" i="148"/>
  <c r="J120" i="148"/>
  <c r="J121" i="148"/>
  <c r="J122" i="148"/>
  <c r="J123" i="148"/>
  <c r="J124" i="148"/>
  <c r="J125" i="148"/>
  <c r="J126" i="148"/>
  <c r="J127" i="148"/>
  <c r="J128" i="148"/>
  <c r="J129" i="148"/>
  <c r="J130" i="148"/>
  <c r="J131" i="148"/>
  <c r="J132" i="148"/>
  <c r="J133" i="148"/>
  <c r="J134" i="148"/>
  <c r="J135" i="148"/>
  <c r="J136" i="148"/>
  <c r="J137" i="148"/>
  <c r="J138" i="148"/>
  <c r="I139" i="148"/>
  <c r="J141" i="148"/>
  <c r="J139" i="148" s="1"/>
  <c r="I151" i="148"/>
  <c r="J151" i="148"/>
  <c r="I155" i="148"/>
  <c r="J156" i="148"/>
  <c r="J158" i="148"/>
  <c r="H160" i="148"/>
  <c r="I160" i="148"/>
  <c r="J161" i="148"/>
  <c r="J162" i="148"/>
  <c r="J163" i="148"/>
  <c r="H165" i="148"/>
  <c r="I165" i="148"/>
  <c r="J166" i="148"/>
  <c r="J167" i="148"/>
  <c r="H169" i="148"/>
  <c r="I169" i="148"/>
  <c r="J170" i="148"/>
  <c r="J171" i="148"/>
  <c r="G171" i="148" s="1"/>
  <c r="J173" i="148"/>
  <c r="J174" i="148"/>
  <c r="H175" i="148"/>
  <c r="I175" i="148"/>
  <c r="J176" i="148"/>
  <c r="J177" i="148"/>
  <c r="G177" i="148" s="1"/>
  <c r="H178" i="148"/>
  <c r="I178" i="148"/>
  <c r="J179" i="148"/>
  <c r="J180" i="148"/>
  <c r="J181" i="148"/>
  <c r="I195" i="148"/>
  <c r="I201" i="148"/>
  <c r="J40" i="148"/>
  <c r="J9" i="147"/>
  <c r="J11" i="147"/>
  <c r="J12" i="147"/>
  <c r="I13" i="147"/>
  <c r="J13" i="147"/>
  <c r="J14" i="147"/>
  <c r="F15" i="147"/>
  <c r="I19" i="147"/>
  <c r="J19" i="147"/>
  <c r="J21" i="147"/>
  <c r="J22" i="147"/>
  <c r="I23" i="147"/>
  <c r="J23" i="147"/>
  <c r="J24" i="147"/>
  <c r="J25" i="147"/>
  <c r="I26" i="147"/>
  <c r="J26" i="147"/>
  <c r="J27" i="147"/>
  <c r="J28" i="147"/>
  <c r="J29" i="147"/>
  <c r="F30" i="147"/>
  <c r="H30" i="147" s="1"/>
  <c r="H20" i="147" s="1"/>
  <c r="I35" i="147"/>
  <c r="J35" i="147"/>
  <c r="L38" i="147"/>
  <c r="F38" i="147" s="1"/>
  <c r="H38" i="147" s="1"/>
  <c r="N43" i="147"/>
  <c r="F43" i="147" s="1"/>
  <c r="H43" i="147" s="1"/>
  <c r="H42" i="147" s="1"/>
  <c r="J44" i="147"/>
  <c r="R44" i="147"/>
  <c r="J45" i="147"/>
  <c r="R45" i="147"/>
  <c r="R46" i="147"/>
  <c r="J49" i="147"/>
  <c r="J50" i="147"/>
  <c r="J51" i="147"/>
  <c r="J52" i="147"/>
  <c r="H53" i="147"/>
  <c r="I53" i="147"/>
  <c r="J54" i="147"/>
  <c r="J55" i="147"/>
  <c r="J56" i="147"/>
  <c r="J57" i="147"/>
  <c r="J58" i="147"/>
  <c r="J59" i="147"/>
  <c r="J60" i="147"/>
  <c r="J61" i="147"/>
  <c r="H63" i="147"/>
  <c r="I63" i="147"/>
  <c r="J64" i="147"/>
  <c r="J65" i="147"/>
  <c r="J66" i="147"/>
  <c r="J69" i="147"/>
  <c r="J70" i="147"/>
  <c r="J71" i="147"/>
  <c r="H68" i="147"/>
  <c r="I72" i="147"/>
  <c r="I68" i="147" s="1"/>
  <c r="J73" i="147"/>
  <c r="J74" i="147"/>
  <c r="J75" i="147"/>
  <c r="J76" i="147"/>
  <c r="H77" i="147"/>
  <c r="I77" i="147"/>
  <c r="J78" i="147"/>
  <c r="J79" i="147"/>
  <c r="J80" i="147"/>
  <c r="J81" i="147"/>
  <c r="J82" i="147"/>
  <c r="J83" i="147"/>
  <c r="H85" i="147"/>
  <c r="I85" i="147"/>
  <c r="J86" i="147"/>
  <c r="J87" i="147"/>
  <c r="J88" i="147"/>
  <c r="J89" i="147"/>
  <c r="J90" i="147"/>
  <c r="J91" i="147"/>
  <c r="J92" i="147"/>
  <c r="J93" i="147"/>
  <c r="J94" i="147"/>
  <c r="J95" i="147"/>
  <c r="J96" i="147"/>
  <c r="J97" i="147"/>
  <c r="H98" i="147"/>
  <c r="I98" i="147"/>
  <c r="J99" i="147"/>
  <c r="J100" i="147"/>
  <c r="J101" i="147"/>
  <c r="J102" i="147"/>
  <c r="J104" i="147"/>
  <c r="J105" i="147"/>
  <c r="J106" i="147"/>
  <c r="J107" i="147"/>
  <c r="J110" i="147"/>
  <c r="J111" i="147"/>
  <c r="J112" i="147"/>
  <c r="J113" i="147"/>
  <c r="J114" i="147"/>
  <c r="J115" i="147"/>
  <c r="J116" i="147"/>
  <c r="J117" i="147"/>
  <c r="J118" i="147"/>
  <c r="J119" i="147"/>
  <c r="J120" i="147"/>
  <c r="J121" i="147"/>
  <c r="J122" i="147"/>
  <c r="J123" i="147"/>
  <c r="J124" i="147"/>
  <c r="J125" i="147"/>
  <c r="J126" i="147"/>
  <c r="J127" i="147"/>
  <c r="J128" i="147"/>
  <c r="J129" i="147"/>
  <c r="J130" i="147"/>
  <c r="J131" i="147"/>
  <c r="J132" i="147"/>
  <c r="J133" i="147"/>
  <c r="J134" i="147"/>
  <c r="J135" i="147"/>
  <c r="J136" i="147"/>
  <c r="J137" i="147"/>
  <c r="J138" i="147"/>
  <c r="J140" i="147"/>
  <c r="J141" i="147"/>
  <c r="J142" i="147"/>
  <c r="I148" i="147"/>
  <c r="J149" i="147"/>
  <c r="I151" i="147"/>
  <c r="I155" i="147"/>
  <c r="J156" i="147"/>
  <c r="J158" i="147"/>
  <c r="H160" i="147"/>
  <c r="I160" i="147"/>
  <c r="J161" i="147"/>
  <c r="J162" i="147"/>
  <c r="J163" i="147"/>
  <c r="H165" i="147"/>
  <c r="I165" i="147"/>
  <c r="J166" i="147"/>
  <c r="J167" i="147"/>
  <c r="J165" i="147" s="1"/>
  <c r="H169" i="147"/>
  <c r="I169" i="147"/>
  <c r="J170" i="147"/>
  <c r="J171" i="147"/>
  <c r="G171" i="147" s="1"/>
  <c r="J173" i="147"/>
  <c r="J174" i="147"/>
  <c r="H175" i="147"/>
  <c r="I175" i="147"/>
  <c r="J176" i="147"/>
  <c r="J177" i="147"/>
  <c r="G177" i="147" s="1"/>
  <c r="H178" i="147"/>
  <c r="I178" i="147"/>
  <c r="J179" i="147"/>
  <c r="J180" i="147"/>
  <c r="J181" i="147"/>
  <c r="I195" i="147"/>
  <c r="I201" i="147"/>
  <c r="J9" i="145"/>
  <c r="J11" i="145"/>
  <c r="I12" i="145"/>
  <c r="J12" i="145"/>
  <c r="F15" i="145"/>
  <c r="J17" i="145"/>
  <c r="J19" i="145"/>
  <c r="I21" i="145"/>
  <c r="J21" i="145"/>
  <c r="I22" i="145"/>
  <c r="J22" i="145"/>
  <c r="J23" i="145"/>
  <c r="J24" i="145"/>
  <c r="J25" i="145"/>
  <c r="J26" i="145"/>
  <c r="I27" i="145"/>
  <c r="J27" i="145"/>
  <c r="J28" i="145"/>
  <c r="J29" i="145"/>
  <c r="F30" i="145"/>
  <c r="H30" i="145" s="1"/>
  <c r="H20" i="145" s="1"/>
  <c r="I35" i="145"/>
  <c r="J35" i="145"/>
  <c r="L38" i="145"/>
  <c r="F38" i="145" s="1"/>
  <c r="H38" i="145" s="1"/>
  <c r="J40" i="145"/>
  <c r="I42" i="145"/>
  <c r="N43" i="145"/>
  <c r="J44" i="145"/>
  <c r="J42" i="145" s="1"/>
  <c r="J45" i="145"/>
  <c r="R45" i="145"/>
  <c r="R46" i="145"/>
  <c r="J49" i="145"/>
  <c r="J50" i="145"/>
  <c r="J51" i="145"/>
  <c r="J52" i="145"/>
  <c r="H53" i="145"/>
  <c r="I53" i="145"/>
  <c r="J54" i="145"/>
  <c r="J55" i="145"/>
  <c r="J56" i="145"/>
  <c r="J57" i="145"/>
  <c r="J58" i="145"/>
  <c r="J59" i="145"/>
  <c r="J60" i="145"/>
  <c r="J61" i="145"/>
  <c r="H63" i="145"/>
  <c r="I63" i="145"/>
  <c r="J64" i="145"/>
  <c r="J65" i="145"/>
  <c r="J66" i="145"/>
  <c r="J69" i="145"/>
  <c r="J70" i="145"/>
  <c r="J71" i="145"/>
  <c r="H68" i="145"/>
  <c r="I72" i="145"/>
  <c r="I68" i="145" s="1"/>
  <c r="J73" i="145"/>
  <c r="J74" i="145"/>
  <c r="J75" i="145"/>
  <c r="J76" i="145"/>
  <c r="H77" i="145"/>
  <c r="I77" i="145"/>
  <c r="J78" i="145"/>
  <c r="J79" i="145"/>
  <c r="J80" i="145"/>
  <c r="J81" i="145"/>
  <c r="J82" i="145"/>
  <c r="J83" i="145"/>
  <c r="H85" i="145"/>
  <c r="I85" i="145"/>
  <c r="J86" i="145"/>
  <c r="J87" i="145"/>
  <c r="J88" i="145"/>
  <c r="J89" i="145"/>
  <c r="J90" i="145"/>
  <c r="J91" i="145"/>
  <c r="J92" i="145"/>
  <c r="J93" i="145"/>
  <c r="J94" i="145"/>
  <c r="J95" i="145"/>
  <c r="J96" i="145"/>
  <c r="J97" i="145"/>
  <c r="H98" i="145"/>
  <c r="I98" i="145"/>
  <c r="J99" i="145"/>
  <c r="J100" i="145"/>
  <c r="J101" i="145"/>
  <c r="J102" i="145"/>
  <c r="J104" i="145"/>
  <c r="J105" i="145"/>
  <c r="J106" i="145"/>
  <c r="J107" i="145"/>
  <c r="J110" i="145"/>
  <c r="J111" i="145"/>
  <c r="J112" i="145"/>
  <c r="J113" i="145"/>
  <c r="J114" i="145"/>
  <c r="J115" i="145"/>
  <c r="J116" i="145"/>
  <c r="J117" i="145"/>
  <c r="J118" i="145"/>
  <c r="J119" i="145"/>
  <c r="J120" i="145"/>
  <c r="J121" i="145"/>
  <c r="J122" i="145"/>
  <c r="J123" i="145"/>
  <c r="J124" i="145"/>
  <c r="J125" i="145"/>
  <c r="J126" i="145"/>
  <c r="J127" i="145"/>
  <c r="J128" i="145"/>
  <c r="J129" i="145"/>
  <c r="J130" i="145"/>
  <c r="J131" i="145"/>
  <c r="J132" i="145"/>
  <c r="J133" i="145"/>
  <c r="J134" i="145"/>
  <c r="J135" i="145"/>
  <c r="J136" i="145"/>
  <c r="J137" i="145"/>
  <c r="J138" i="145"/>
  <c r="I139" i="145"/>
  <c r="J141" i="145"/>
  <c r="J139" i="145" s="1"/>
  <c r="I151" i="145"/>
  <c r="I155" i="145"/>
  <c r="J156" i="145"/>
  <c r="J158" i="145"/>
  <c r="H160" i="145"/>
  <c r="I160" i="145"/>
  <c r="J161" i="145"/>
  <c r="J162" i="145"/>
  <c r="J163" i="145"/>
  <c r="H165" i="145"/>
  <c r="I165" i="145"/>
  <c r="J166" i="145"/>
  <c r="J167" i="145"/>
  <c r="H169" i="145"/>
  <c r="I169" i="145"/>
  <c r="J170" i="145"/>
  <c r="G170" i="145" s="1"/>
  <c r="J171" i="145"/>
  <c r="G171" i="145" s="1"/>
  <c r="J173" i="145"/>
  <c r="J174" i="145"/>
  <c r="H175" i="145"/>
  <c r="I175" i="145"/>
  <c r="J176" i="145"/>
  <c r="J175" i="145" s="1"/>
  <c r="J177" i="145"/>
  <c r="G177" i="145"/>
  <c r="H178" i="145"/>
  <c r="I178" i="145"/>
  <c r="J179" i="145"/>
  <c r="J180" i="145"/>
  <c r="J181" i="145"/>
  <c r="I195" i="145"/>
  <c r="I201" i="145"/>
  <c r="J32" i="145"/>
  <c r="I11" i="145"/>
  <c r="I32" i="145"/>
  <c r="L7" i="144"/>
  <c r="J9" i="144"/>
  <c r="J11" i="144"/>
  <c r="J12" i="144"/>
  <c r="J19" i="144"/>
  <c r="J21" i="144"/>
  <c r="J22" i="144"/>
  <c r="J23" i="144"/>
  <c r="J24" i="144"/>
  <c r="J25" i="144"/>
  <c r="I26" i="144"/>
  <c r="J26" i="144"/>
  <c r="J27" i="144"/>
  <c r="J28" i="144"/>
  <c r="J29" i="144"/>
  <c r="J32" i="144"/>
  <c r="I33" i="144"/>
  <c r="I35" i="144"/>
  <c r="J35" i="144"/>
  <c r="L38" i="144"/>
  <c r="F38" i="144" s="1"/>
  <c r="H38" i="144" s="1"/>
  <c r="I42" i="144"/>
  <c r="N43" i="144"/>
  <c r="J44" i="144"/>
  <c r="J42" i="144" s="1"/>
  <c r="J45" i="144"/>
  <c r="R45" i="144"/>
  <c r="R46" i="144"/>
  <c r="J49" i="144"/>
  <c r="J50" i="144"/>
  <c r="J51" i="144"/>
  <c r="J52" i="144"/>
  <c r="H53" i="144"/>
  <c r="I53" i="144"/>
  <c r="J54" i="144"/>
  <c r="J55" i="144"/>
  <c r="J56" i="144"/>
  <c r="J57" i="144"/>
  <c r="J58" i="144"/>
  <c r="J59" i="144"/>
  <c r="J60" i="144"/>
  <c r="J61" i="144"/>
  <c r="H63" i="144"/>
  <c r="I63" i="144"/>
  <c r="J64" i="144"/>
  <c r="J65" i="144"/>
  <c r="J66" i="144"/>
  <c r="J69" i="144"/>
  <c r="J70" i="144"/>
  <c r="J71" i="144"/>
  <c r="H68" i="144"/>
  <c r="I72" i="144"/>
  <c r="I68" i="144" s="1"/>
  <c r="J73" i="144"/>
  <c r="J74" i="144"/>
  <c r="J75" i="144"/>
  <c r="J76" i="144"/>
  <c r="H77" i="144"/>
  <c r="I77" i="144"/>
  <c r="J78" i="144"/>
  <c r="J79" i="144"/>
  <c r="J80" i="144"/>
  <c r="J81" i="144"/>
  <c r="J82" i="144"/>
  <c r="J83" i="144"/>
  <c r="H85" i="144"/>
  <c r="I85" i="144"/>
  <c r="J86" i="144"/>
  <c r="J87" i="144"/>
  <c r="J88" i="144"/>
  <c r="J89" i="144"/>
  <c r="J90" i="144"/>
  <c r="J91" i="144"/>
  <c r="J92" i="144"/>
  <c r="J93" i="144"/>
  <c r="J94" i="144"/>
  <c r="J95" i="144"/>
  <c r="J96" i="144"/>
  <c r="J97" i="144"/>
  <c r="H98" i="144"/>
  <c r="I98" i="144"/>
  <c r="J99" i="144"/>
  <c r="J100" i="144"/>
  <c r="J101" i="144"/>
  <c r="J102" i="144"/>
  <c r="J104" i="144"/>
  <c r="J105" i="144"/>
  <c r="J106" i="144"/>
  <c r="J107" i="144"/>
  <c r="J110" i="144"/>
  <c r="J111" i="144"/>
  <c r="J112" i="144"/>
  <c r="J113" i="144"/>
  <c r="J114" i="144"/>
  <c r="J115" i="144"/>
  <c r="J116" i="144"/>
  <c r="J117" i="144"/>
  <c r="J118" i="144"/>
  <c r="J119" i="144"/>
  <c r="J120" i="144"/>
  <c r="J121" i="144"/>
  <c r="J122" i="144"/>
  <c r="J123" i="144"/>
  <c r="J124" i="144"/>
  <c r="J125" i="144"/>
  <c r="J126" i="144"/>
  <c r="J127" i="144"/>
  <c r="J128" i="144"/>
  <c r="J129" i="144"/>
  <c r="J130" i="144"/>
  <c r="J131" i="144"/>
  <c r="J132" i="144"/>
  <c r="J133" i="144"/>
  <c r="J134" i="144"/>
  <c r="J135" i="144"/>
  <c r="J136" i="144"/>
  <c r="J137" i="144"/>
  <c r="J138" i="144"/>
  <c r="I139" i="144"/>
  <c r="J141" i="144"/>
  <c r="J139" i="144" s="1"/>
  <c r="I151" i="144"/>
  <c r="J151" i="144"/>
  <c r="I155" i="144"/>
  <c r="J156" i="144"/>
  <c r="J158" i="144"/>
  <c r="H160" i="144"/>
  <c r="I160" i="144"/>
  <c r="J161" i="144"/>
  <c r="J162" i="144"/>
  <c r="J163" i="144"/>
  <c r="H165" i="144"/>
  <c r="I165" i="144"/>
  <c r="J166" i="144"/>
  <c r="J167" i="144"/>
  <c r="H169" i="144"/>
  <c r="I169" i="144"/>
  <c r="J170" i="144"/>
  <c r="J171" i="144"/>
  <c r="G171" i="144" s="1"/>
  <c r="J173" i="144"/>
  <c r="J174" i="144"/>
  <c r="H175" i="144"/>
  <c r="I175" i="144"/>
  <c r="J176" i="144"/>
  <c r="J177" i="144"/>
  <c r="H178" i="144"/>
  <c r="I178" i="144"/>
  <c r="J179" i="144"/>
  <c r="J180" i="144"/>
  <c r="J181" i="144"/>
  <c r="I195" i="144"/>
  <c r="I201" i="144"/>
  <c r="J33" i="144"/>
  <c r="I32" i="144"/>
  <c r="I31" i="144" s="1"/>
  <c r="L7" i="143"/>
  <c r="J9" i="143"/>
  <c r="J11" i="143"/>
  <c r="J12" i="143"/>
  <c r="J18" i="143"/>
  <c r="J19" i="143"/>
  <c r="J21" i="143"/>
  <c r="J22" i="143"/>
  <c r="J23" i="143"/>
  <c r="I24" i="143"/>
  <c r="J24" i="143"/>
  <c r="J25" i="143"/>
  <c r="I26" i="143"/>
  <c r="J26" i="143"/>
  <c r="J27" i="143"/>
  <c r="J28" i="143"/>
  <c r="I29" i="143"/>
  <c r="J29" i="143"/>
  <c r="J34" i="143"/>
  <c r="I35" i="143"/>
  <c r="J35" i="143"/>
  <c r="L38" i="143"/>
  <c r="F38" i="143" s="1"/>
  <c r="I42" i="143"/>
  <c r="N43" i="143"/>
  <c r="J44" i="143"/>
  <c r="J42" i="143" s="1"/>
  <c r="J45" i="143"/>
  <c r="R45" i="143"/>
  <c r="R46" i="143"/>
  <c r="J49" i="143"/>
  <c r="J50" i="143"/>
  <c r="J51" i="143"/>
  <c r="J52" i="143"/>
  <c r="H53" i="143"/>
  <c r="I53" i="143"/>
  <c r="J54" i="143"/>
  <c r="J55" i="143"/>
  <c r="J56" i="143"/>
  <c r="J57" i="143"/>
  <c r="J58" i="143"/>
  <c r="J59" i="143"/>
  <c r="J60" i="143"/>
  <c r="J61" i="143"/>
  <c r="H63" i="143"/>
  <c r="I63" i="143"/>
  <c r="J64" i="143"/>
  <c r="J65" i="143"/>
  <c r="J66" i="143"/>
  <c r="J69" i="143"/>
  <c r="J70" i="143"/>
  <c r="J71" i="143"/>
  <c r="H68" i="143"/>
  <c r="I72" i="143"/>
  <c r="I68" i="143" s="1"/>
  <c r="J73" i="143"/>
  <c r="J74" i="143"/>
  <c r="J75" i="143"/>
  <c r="J76" i="143"/>
  <c r="H77" i="143"/>
  <c r="I77" i="143"/>
  <c r="J78" i="143"/>
  <c r="J79" i="143"/>
  <c r="J80" i="143"/>
  <c r="J81" i="143"/>
  <c r="J82" i="143"/>
  <c r="J83" i="143"/>
  <c r="H85" i="143"/>
  <c r="I85" i="143"/>
  <c r="J86" i="143"/>
  <c r="J87" i="143"/>
  <c r="J88" i="143"/>
  <c r="J89" i="143"/>
  <c r="J90" i="143"/>
  <c r="J91" i="143"/>
  <c r="J92" i="143"/>
  <c r="J93" i="143"/>
  <c r="J94" i="143"/>
  <c r="J95" i="143"/>
  <c r="J96" i="143"/>
  <c r="J97" i="143"/>
  <c r="H98" i="143"/>
  <c r="I98" i="143"/>
  <c r="J99" i="143"/>
  <c r="J100" i="143"/>
  <c r="J101" i="143"/>
  <c r="J102" i="143"/>
  <c r="J104" i="143"/>
  <c r="J105" i="143"/>
  <c r="J106" i="143"/>
  <c r="J107" i="143"/>
  <c r="J110" i="143"/>
  <c r="J111" i="143"/>
  <c r="J112" i="143"/>
  <c r="J113" i="143"/>
  <c r="J114" i="143"/>
  <c r="J115" i="143"/>
  <c r="J116" i="143"/>
  <c r="J117" i="143"/>
  <c r="J118" i="143"/>
  <c r="J119" i="143"/>
  <c r="J120" i="143"/>
  <c r="J121" i="143"/>
  <c r="J122" i="143"/>
  <c r="J123" i="143"/>
  <c r="J124" i="143"/>
  <c r="J125" i="143"/>
  <c r="J126" i="143"/>
  <c r="J127" i="143"/>
  <c r="J128" i="143"/>
  <c r="J129" i="143"/>
  <c r="J130" i="143"/>
  <c r="J131" i="143"/>
  <c r="J132" i="143"/>
  <c r="J133" i="143"/>
  <c r="J134" i="143"/>
  <c r="J135" i="143"/>
  <c r="J136" i="143"/>
  <c r="J137" i="143"/>
  <c r="J138" i="143"/>
  <c r="I139" i="143"/>
  <c r="J141" i="143"/>
  <c r="J139" i="143" s="1"/>
  <c r="I151" i="143"/>
  <c r="J151" i="143"/>
  <c r="I155" i="143"/>
  <c r="J156" i="143"/>
  <c r="J158" i="143"/>
  <c r="H160" i="143"/>
  <c r="I160" i="143"/>
  <c r="J161" i="143"/>
  <c r="J162" i="143"/>
  <c r="J163" i="143"/>
  <c r="H165" i="143"/>
  <c r="I165" i="143"/>
  <c r="J166" i="143"/>
  <c r="G166" i="143" s="1"/>
  <c r="J167" i="143"/>
  <c r="H169" i="143"/>
  <c r="I169" i="143"/>
  <c r="J170" i="143"/>
  <c r="J171" i="143"/>
  <c r="G171" i="143" s="1"/>
  <c r="J173" i="143"/>
  <c r="J174" i="143"/>
  <c r="H175" i="143"/>
  <c r="I175" i="143"/>
  <c r="J176" i="143"/>
  <c r="J177" i="143"/>
  <c r="H178" i="143"/>
  <c r="I178" i="143"/>
  <c r="J179" i="143"/>
  <c r="J180" i="143"/>
  <c r="J181" i="143"/>
  <c r="I195" i="143"/>
  <c r="I201" i="143"/>
  <c r="I21" i="143"/>
  <c r="L7" i="142"/>
  <c r="J9" i="142"/>
  <c r="J11" i="142"/>
  <c r="J12" i="142"/>
  <c r="J19" i="142"/>
  <c r="J21" i="142"/>
  <c r="J22" i="142"/>
  <c r="J23" i="142"/>
  <c r="J24" i="142"/>
  <c r="J25" i="142"/>
  <c r="J26" i="142"/>
  <c r="J27" i="142"/>
  <c r="J28" i="142"/>
  <c r="J29" i="142"/>
  <c r="J32" i="142"/>
  <c r="I33" i="142"/>
  <c r="I35" i="142"/>
  <c r="J35" i="142"/>
  <c r="L38" i="142"/>
  <c r="F38" i="142" s="1"/>
  <c r="I42" i="142"/>
  <c r="N43" i="142"/>
  <c r="J44" i="142"/>
  <c r="J42" i="142" s="1"/>
  <c r="J45" i="142"/>
  <c r="R45" i="142"/>
  <c r="R46" i="142"/>
  <c r="J49" i="142"/>
  <c r="J50" i="142"/>
  <c r="J51" i="142"/>
  <c r="J52" i="142"/>
  <c r="H53" i="142"/>
  <c r="I53" i="142"/>
  <c r="J54" i="142"/>
  <c r="J55" i="142"/>
  <c r="J56" i="142"/>
  <c r="J57" i="142"/>
  <c r="J58" i="142"/>
  <c r="J59" i="142"/>
  <c r="J60" i="142"/>
  <c r="J61" i="142"/>
  <c r="H63" i="142"/>
  <c r="I63" i="142"/>
  <c r="J64" i="142"/>
  <c r="J65" i="142"/>
  <c r="J66" i="142"/>
  <c r="J69" i="142"/>
  <c r="J70" i="142"/>
  <c r="J71" i="142"/>
  <c r="H68" i="142"/>
  <c r="I72" i="142"/>
  <c r="I68" i="142" s="1"/>
  <c r="J73" i="142"/>
  <c r="J74" i="142"/>
  <c r="J75" i="142"/>
  <c r="J76" i="142"/>
  <c r="H77" i="142"/>
  <c r="I77" i="142"/>
  <c r="J78" i="142"/>
  <c r="J79" i="142"/>
  <c r="J80" i="142"/>
  <c r="J81" i="142"/>
  <c r="J82" i="142"/>
  <c r="J83" i="142"/>
  <c r="H85" i="142"/>
  <c r="I85" i="142"/>
  <c r="J86" i="142"/>
  <c r="J87" i="142"/>
  <c r="J88" i="142"/>
  <c r="J89" i="142"/>
  <c r="J90" i="142"/>
  <c r="J91" i="142"/>
  <c r="J92" i="142"/>
  <c r="J93" i="142"/>
  <c r="J94" i="142"/>
  <c r="J95" i="142"/>
  <c r="J96" i="142"/>
  <c r="J97" i="142"/>
  <c r="H98" i="142"/>
  <c r="I98" i="142"/>
  <c r="J99" i="142"/>
  <c r="J100" i="142"/>
  <c r="J101" i="142"/>
  <c r="J102" i="142"/>
  <c r="J104" i="142"/>
  <c r="J105" i="142"/>
  <c r="J106" i="142"/>
  <c r="J107" i="142"/>
  <c r="J110" i="142"/>
  <c r="J111" i="142"/>
  <c r="J112" i="142"/>
  <c r="J113" i="142"/>
  <c r="J114" i="142"/>
  <c r="J115" i="142"/>
  <c r="J116" i="142"/>
  <c r="J117" i="142"/>
  <c r="J118" i="142"/>
  <c r="J119" i="142"/>
  <c r="J120" i="142"/>
  <c r="J121" i="142"/>
  <c r="J122" i="142"/>
  <c r="J123" i="142"/>
  <c r="J124" i="142"/>
  <c r="J125" i="142"/>
  <c r="J126" i="142"/>
  <c r="J127" i="142"/>
  <c r="J128" i="142"/>
  <c r="J129" i="142"/>
  <c r="J130" i="142"/>
  <c r="J131" i="142"/>
  <c r="J132" i="142"/>
  <c r="J133" i="142"/>
  <c r="J134" i="142"/>
  <c r="J135" i="142"/>
  <c r="J136" i="142"/>
  <c r="J137" i="142"/>
  <c r="J138" i="142"/>
  <c r="I139" i="142"/>
  <c r="J141" i="142"/>
  <c r="J139" i="142" s="1"/>
  <c r="I151" i="142"/>
  <c r="J151" i="142"/>
  <c r="I155" i="142"/>
  <c r="J156" i="142"/>
  <c r="J158" i="142"/>
  <c r="H160" i="142"/>
  <c r="I160" i="142"/>
  <c r="J161" i="142"/>
  <c r="J162" i="142"/>
  <c r="J163" i="142"/>
  <c r="H165" i="142"/>
  <c r="I165" i="142"/>
  <c r="J166" i="142"/>
  <c r="J167" i="142"/>
  <c r="H169" i="142"/>
  <c r="I169" i="142"/>
  <c r="J170" i="142"/>
  <c r="G170" i="142" s="1"/>
  <c r="J171" i="142"/>
  <c r="G171" i="142" s="1"/>
  <c r="J173" i="142"/>
  <c r="J174" i="142"/>
  <c r="H175" i="142"/>
  <c r="I175" i="142"/>
  <c r="J176" i="142"/>
  <c r="J177" i="142"/>
  <c r="G177" i="142" s="1"/>
  <c r="H178" i="142"/>
  <c r="I178" i="142"/>
  <c r="J179" i="142"/>
  <c r="J180" i="142"/>
  <c r="J181" i="142"/>
  <c r="I195" i="142"/>
  <c r="I201" i="142"/>
  <c r="J9" i="141"/>
  <c r="J11" i="141"/>
  <c r="J12" i="141"/>
  <c r="F15" i="141"/>
  <c r="H15" i="141" s="1"/>
  <c r="J17" i="141"/>
  <c r="J19" i="141"/>
  <c r="J21" i="141"/>
  <c r="J22" i="141"/>
  <c r="J23" i="141"/>
  <c r="I24" i="141"/>
  <c r="J24" i="141"/>
  <c r="J25" i="141"/>
  <c r="J26" i="141"/>
  <c r="J27" i="141"/>
  <c r="J28" i="141"/>
  <c r="J29" i="141"/>
  <c r="F30" i="141"/>
  <c r="H30" i="141" s="1"/>
  <c r="H20" i="141" s="1"/>
  <c r="J33" i="141"/>
  <c r="I35" i="141"/>
  <c r="J35" i="141"/>
  <c r="L38" i="141"/>
  <c r="F38" i="141" s="1"/>
  <c r="H38" i="141" s="1"/>
  <c r="I42" i="141"/>
  <c r="N43" i="141"/>
  <c r="J44" i="141"/>
  <c r="J42" i="141" s="1"/>
  <c r="J45" i="141"/>
  <c r="R45" i="141"/>
  <c r="R46" i="141"/>
  <c r="J49" i="141"/>
  <c r="J50" i="141"/>
  <c r="J51" i="141"/>
  <c r="J52" i="141"/>
  <c r="H53" i="141"/>
  <c r="I53" i="141"/>
  <c r="J54" i="141"/>
  <c r="J55" i="141"/>
  <c r="J56" i="141"/>
  <c r="J57" i="141"/>
  <c r="J58" i="141"/>
  <c r="J59" i="141"/>
  <c r="J60" i="141"/>
  <c r="J61" i="141"/>
  <c r="H63" i="141"/>
  <c r="I63" i="141"/>
  <c r="J64" i="141"/>
  <c r="J65" i="141"/>
  <c r="J66" i="141"/>
  <c r="J69" i="141"/>
  <c r="J70" i="141"/>
  <c r="J71" i="141"/>
  <c r="H68" i="141"/>
  <c r="I72" i="141"/>
  <c r="I68" i="141" s="1"/>
  <c r="J73" i="141"/>
  <c r="J74" i="141"/>
  <c r="J75" i="141"/>
  <c r="J76" i="141"/>
  <c r="H77" i="141"/>
  <c r="I77" i="141"/>
  <c r="J78" i="141"/>
  <c r="J79" i="141"/>
  <c r="J80" i="141"/>
  <c r="J81" i="141"/>
  <c r="J82" i="141"/>
  <c r="J83" i="141"/>
  <c r="H85" i="141"/>
  <c r="I85" i="141"/>
  <c r="J86" i="141"/>
  <c r="J87" i="141"/>
  <c r="J88" i="141"/>
  <c r="J89" i="141"/>
  <c r="J90" i="141"/>
  <c r="J91" i="141"/>
  <c r="J92" i="141"/>
  <c r="J93" i="141"/>
  <c r="J94" i="141"/>
  <c r="J95" i="141"/>
  <c r="J96" i="141"/>
  <c r="J97" i="141"/>
  <c r="H98" i="141"/>
  <c r="I98" i="141"/>
  <c r="J99" i="141"/>
  <c r="J100" i="141"/>
  <c r="J101" i="141"/>
  <c r="J102" i="141"/>
  <c r="J104" i="141"/>
  <c r="J105" i="141"/>
  <c r="J106" i="141"/>
  <c r="J107" i="141"/>
  <c r="J110" i="141"/>
  <c r="J111" i="141"/>
  <c r="J112" i="141"/>
  <c r="J113" i="141"/>
  <c r="J114" i="141"/>
  <c r="J115" i="141"/>
  <c r="J116" i="141"/>
  <c r="J117" i="141"/>
  <c r="J118" i="141"/>
  <c r="J119" i="141"/>
  <c r="J120" i="141"/>
  <c r="J121" i="141"/>
  <c r="J122" i="141"/>
  <c r="J123" i="141"/>
  <c r="J124" i="141"/>
  <c r="J125" i="141"/>
  <c r="J126" i="141"/>
  <c r="J127" i="141"/>
  <c r="J128" i="141"/>
  <c r="J129" i="141"/>
  <c r="J130" i="141"/>
  <c r="J131" i="141"/>
  <c r="J132" i="141"/>
  <c r="J133" i="141"/>
  <c r="J134" i="141"/>
  <c r="J135" i="141"/>
  <c r="J136" i="141"/>
  <c r="J137" i="141"/>
  <c r="J138" i="141"/>
  <c r="I139" i="141"/>
  <c r="J141" i="141"/>
  <c r="J139" i="141" s="1"/>
  <c r="I151" i="141"/>
  <c r="I155" i="141"/>
  <c r="J156" i="141"/>
  <c r="J158" i="141"/>
  <c r="H160" i="141"/>
  <c r="I160" i="141"/>
  <c r="J161" i="141"/>
  <c r="J162" i="141"/>
  <c r="J163" i="141"/>
  <c r="H165" i="141"/>
  <c r="I165" i="141"/>
  <c r="J166" i="141"/>
  <c r="J167" i="141"/>
  <c r="H169" i="141"/>
  <c r="I169" i="141"/>
  <c r="J170" i="141"/>
  <c r="J171" i="141"/>
  <c r="G171" i="141" s="1"/>
  <c r="J173" i="141"/>
  <c r="J174" i="141"/>
  <c r="H175" i="141"/>
  <c r="I175" i="141"/>
  <c r="J176" i="141"/>
  <c r="J177" i="141"/>
  <c r="G177" i="141" s="1"/>
  <c r="H178" i="141"/>
  <c r="I178" i="141"/>
  <c r="J179" i="141"/>
  <c r="J180" i="141"/>
  <c r="J181" i="141"/>
  <c r="I195" i="141"/>
  <c r="I201" i="141"/>
  <c r="I32" i="141"/>
  <c r="J9" i="140"/>
  <c r="J11" i="140"/>
  <c r="J12" i="140"/>
  <c r="J13" i="140"/>
  <c r="J14" i="140"/>
  <c r="F15" i="140"/>
  <c r="H15" i="140" s="1"/>
  <c r="I15" i="140" s="1"/>
  <c r="J18" i="140"/>
  <c r="J19" i="140"/>
  <c r="J21" i="140"/>
  <c r="J22" i="140"/>
  <c r="I23" i="140"/>
  <c r="J23" i="140"/>
  <c r="J24" i="140"/>
  <c r="I25" i="140"/>
  <c r="J25" i="140"/>
  <c r="J26" i="140"/>
  <c r="I27" i="140"/>
  <c r="J27" i="140"/>
  <c r="J28" i="140"/>
  <c r="J29" i="140"/>
  <c r="F30" i="140"/>
  <c r="H30" i="140" s="1"/>
  <c r="H20" i="140" s="1"/>
  <c r="I33" i="140"/>
  <c r="I35" i="140"/>
  <c r="J35" i="140"/>
  <c r="L38" i="140"/>
  <c r="F38" i="140" s="1"/>
  <c r="H38" i="140" s="1"/>
  <c r="I40" i="140"/>
  <c r="J40" i="140"/>
  <c r="N43" i="140"/>
  <c r="F43" i="140" s="1"/>
  <c r="H43" i="140" s="1"/>
  <c r="H42" i="140" s="1"/>
  <c r="J44" i="140"/>
  <c r="R44" i="140"/>
  <c r="J45" i="140"/>
  <c r="R45" i="140"/>
  <c r="R46" i="140"/>
  <c r="J49" i="140"/>
  <c r="J50" i="140"/>
  <c r="J51" i="140"/>
  <c r="J52" i="140"/>
  <c r="H53" i="140"/>
  <c r="I53" i="140"/>
  <c r="J54" i="140"/>
  <c r="J55" i="140"/>
  <c r="J56" i="140"/>
  <c r="J57" i="140"/>
  <c r="J58" i="140"/>
  <c r="J59" i="140"/>
  <c r="J60" i="140"/>
  <c r="J61" i="140"/>
  <c r="H63" i="140"/>
  <c r="I63" i="140"/>
  <c r="J64" i="140"/>
  <c r="J65" i="140"/>
  <c r="J66" i="140"/>
  <c r="J69" i="140"/>
  <c r="J70" i="140"/>
  <c r="J71" i="140"/>
  <c r="H68" i="140"/>
  <c r="I72" i="140"/>
  <c r="I68" i="140" s="1"/>
  <c r="J73" i="140"/>
  <c r="J74" i="140"/>
  <c r="J75" i="140"/>
  <c r="J76" i="140"/>
  <c r="H77" i="140"/>
  <c r="I77" i="140"/>
  <c r="J78" i="140"/>
  <c r="J79" i="140"/>
  <c r="J80" i="140"/>
  <c r="J81" i="140"/>
  <c r="J82" i="140"/>
  <c r="J83" i="140"/>
  <c r="H85" i="140"/>
  <c r="I85" i="140"/>
  <c r="J86" i="140"/>
  <c r="J87" i="140"/>
  <c r="J88" i="140"/>
  <c r="J89" i="140"/>
  <c r="J90" i="140"/>
  <c r="J91" i="140"/>
  <c r="J92" i="140"/>
  <c r="J93" i="140"/>
  <c r="J94" i="140"/>
  <c r="J95" i="140"/>
  <c r="J96" i="140"/>
  <c r="J97" i="140"/>
  <c r="H98" i="140"/>
  <c r="I98" i="140"/>
  <c r="J99" i="140"/>
  <c r="J100" i="140"/>
  <c r="J101" i="140"/>
  <c r="J102" i="140"/>
  <c r="J104" i="140"/>
  <c r="J105" i="140"/>
  <c r="J106" i="140"/>
  <c r="J107" i="140"/>
  <c r="J110" i="140"/>
  <c r="J111" i="140"/>
  <c r="J112" i="140"/>
  <c r="J113" i="140"/>
  <c r="J114" i="140"/>
  <c r="J115" i="140"/>
  <c r="J116" i="140"/>
  <c r="J117" i="140"/>
  <c r="J118" i="140"/>
  <c r="J119" i="140"/>
  <c r="J120" i="140"/>
  <c r="J121" i="140"/>
  <c r="J122" i="140"/>
  <c r="J123" i="140"/>
  <c r="J124" i="140"/>
  <c r="J125" i="140"/>
  <c r="J126" i="140"/>
  <c r="J127" i="140"/>
  <c r="J128" i="140"/>
  <c r="J129" i="140"/>
  <c r="J130" i="140"/>
  <c r="J131" i="140"/>
  <c r="J132" i="140"/>
  <c r="J133" i="140"/>
  <c r="J134" i="140"/>
  <c r="J135" i="140"/>
  <c r="J136" i="140"/>
  <c r="J137" i="140"/>
  <c r="J138" i="140"/>
  <c r="J140" i="140"/>
  <c r="J141" i="140"/>
  <c r="J142" i="140"/>
  <c r="G142" i="140" s="1"/>
  <c r="I143" i="140"/>
  <c r="J143" i="140"/>
  <c r="I148" i="140"/>
  <c r="J148" i="140"/>
  <c r="J149" i="140"/>
  <c r="I151" i="140"/>
  <c r="I155" i="140"/>
  <c r="J156" i="140"/>
  <c r="J158" i="140"/>
  <c r="H160" i="140"/>
  <c r="I160" i="140"/>
  <c r="J161" i="140"/>
  <c r="J162" i="140"/>
  <c r="J163" i="140"/>
  <c r="H165" i="140"/>
  <c r="I165" i="140"/>
  <c r="J166" i="140"/>
  <c r="J167" i="140"/>
  <c r="H169" i="140"/>
  <c r="I169" i="140"/>
  <c r="J170" i="140"/>
  <c r="G170" i="140" s="1"/>
  <c r="J171" i="140"/>
  <c r="J173" i="140"/>
  <c r="J174" i="140"/>
  <c r="H175" i="140"/>
  <c r="I175" i="140"/>
  <c r="J176" i="140"/>
  <c r="J177" i="140"/>
  <c r="G177" i="140" s="1"/>
  <c r="H178" i="140"/>
  <c r="I178" i="140"/>
  <c r="J179" i="140"/>
  <c r="J180" i="140"/>
  <c r="J181" i="140"/>
  <c r="I195" i="140"/>
  <c r="I201" i="140"/>
  <c r="J33" i="140"/>
  <c r="I21" i="140"/>
  <c r="J9" i="139"/>
  <c r="J11" i="139"/>
  <c r="J12" i="139"/>
  <c r="I13" i="139"/>
  <c r="J13" i="139"/>
  <c r="I14" i="139"/>
  <c r="J14" i="139"/>
  <c r="F15" i="139"/>
  <c r="H15" i="139" s="1"/>
  <c r="I15" i="139" s="1"/>
  <c r="I19" i="139"/>
  <c r="J19" i="139"/>
  <c r="J21" i="139"/>
  <c r="J22" i="139"/>
  <c r="I23" i="139"/>
  <c r="J23" i="139"/>
  <c r="J24" i="139"/>
  <c r="J25" i="139"/>
  <c r="J26" i="139"/>
  <c r="I27" i="139"/>
  <c r="J27" i="139"/>
  <c r="J28" i="139"/>
  <c r="J29" i="139"/>
  <c r="F30" i="139"/>
  <c r="H30" i="139" s="1"/>
  <c r="H20" i="139" s="1"/>
  <c r="I35" i="139"/>
  <c r="J35" i="139"/>
  <c r="L38" i="139"/>
  <c r="F38" i="139" s="1"/>
  <c r="H38" i="139" s="1"/>
  <c r="N43" i="139"/>
  <c r="F43" i="139" s="1"/>
  <c r="H43" i="139" s="1"/>
  <c r="H42" i="139" s="1"/>
  <c r="J44" i="139"/>
  <c r="R44" i="139"/>
  <c r="J45" i="139"/>
  <c r="R45" i="139"/>
  <c r="R46" i="139"/>
  <c r="J49" i="139"/>
  <c r="J50" i="139"/>
  <c r="J51" i="139"/>
  <c r="J52" i="139"/>
  <c r="H53" i="139"/>
  <c r="I53" i="139"/>
  <c r="J54" i="139"/>
  <c r="J55" i="139"/>
  <c r="J56" i="139"/>
  <c r="J57" i="139"/>
  <c r="J58" i="139"/>
  <c r="J59" i="139"/>
  <c r="J60" i="139"/>
  <c r="J61" i="139"/>
  <c r="H63" i="139"/>
  <c r="I63" i="139"/>
  <c r="J64" i="139"/>
  <c r="J65" i="139"/>
  <c r="J66" i="139"/>
  <c r="J69" i="139"/>
  <c r="J70" i="139"/>
  <c r="J71" i="139"/>
  <c r="H68" i="139"/>
  <c r="I72" i="139"/>
  <c r="I68" i="139" s="1"/>
  <c r="J73" i="139"/>
  <c r="J74" i="139"/>
  <c r="J75" i="139"/>
  <c r="J76" i="139"/>
  <c r="H77" i="139"/>
  <c r="I77" i="139"/>
  <c r="J78" i="139"/>
  <c r="J79" i="139"/>
  <c r="J80" i="139"/>
  <c r="J81" i="139"/>
  <c r="J82" i="139"/>
  <c r="J83" i="139"/>
  <c r="H85" i="139"/>
  <c r="I85" i="139"/>
  <c r="J86" i="139"/>
  <c r="J87" i="139"/>
  <c r="J88" i="139"/>
  <c r="J89" i="139"/>
  <c r="J90" i="139"/>
  <c r="J91" i="139"/>
  <c r="J92" i="139"/>
  <c r="J93" i="139"/>
  <c r="J94" i="139"/>
  <c r="J95" i="139"/>
  <c r="J96" i="139"/>
  <c r="J97" i="139"/>
  <c r="H98" i="139"/>
  <c r="I98" i="139"/>
  <c r="J99" i="139"/>
  <c r="J100" i="139"/>
  <c r="J101" i="139"/>
  <c r="J102" i="139"/>
  <c r="J104" i="139"/>
  <c r="J105" i="139"/>
  <c r="J106" i="139"/>
  <c r="J107" i="139"/>
  <c r="J110" i="139"/>
  <c r="J111" i="139"/>
  <c r="J112" i="139"/>
  <c r="J113" i="139"/>
  <c r="J114" i="139"/>
  <c r="J115" i="139"/>
  <c r="J116" i="139"/>
  <c r="J117" i="139"/>
  <c r="J118" i="139"/>
  <c r="J119" i="139"/>
  <c r="J120" i="139"/>
  <c r="J121" i="139"/>
  <c r="J122" i="139"/>
  <c r="J123" i="139"/>
  <c r="J124" i="139"/>
  <c r="J125" i="139"/>
  <c r="J126" i="139"/>
  <c r="J127" i="139"/>
  <c r="J128" i="139"/>
  <c r="J129" i="139"/>
  <c r="J130" i="139"/>
  <c r="J131" i="139"/>
  <c r="J132" i="139"/>
  <c r="J133" i="139"/>
  <c r="J134" i="139"/>
  <c r="J135" i="139"/>
  <c r="J136" i="139"/>
  <c r="J137" i="139"/>
  <c r="J138" i="139"/>
  <c r="J140" i="139"/>
  <c r="J141" i="139"/>
  <c r="J142" i="139"/>
  <c r="J149" i="139"/>
  <c r="I151" i="139"/>
  <c r="I155" i="139"/>
  <c r="J156" i="139"/>
  <c r="J158" i="139"/>
  <c r="H160" i="139"/>
  <c r="I160" i="139"/>
  <c r="J161" i="139"/>
  <c r="J162" i="139"/>
  <c r="J163" i="139"/>
  <c r="H165" i="139"/>
  <c r="I165" i="139"/>
  <c r="J166" i="139"/>
  <c r="J167" i="139"/>
  <c r="H169" i="139"/>
  <c r="I169" i="139"/>
  <c r="J170" i="139"/>
  <c r="G170" i="139" s="1"/>
  <c r="J171" i="139"/>
  <c r="J173" i="139"/>
  <c r="J174" i="139"/>
  <c r="H175" i="139"/>
  <c r="I175" i="139"/>
  <c r="J176" i="139"/>
  <c r="J177" i="139"/>
  <c r="G177" i="139" s="1"/>
  <c r="H178" i="139"/>
  <c r="I178" i="139"/>
  <c r="J179" i="139"/>
  <c r="J180" i="139"/>
  <c r="J181" i="139"/>
  <c r="I195" i="139"/>
  <c r="I201" i="139"/>
  <c r="J9" i="138"/>
  <c r="J11" i="138"/>
  <c r="J12" i="138"/>
  <c r="I13" i="138"/>
  <c r="J13" i="138"/>
  <c r="J14" i="138"/>
  <c r="F15" i="138"/>
  <c r="J19" i="138"/>
  <c r="J21" i="138"/>
  <c r="J22" i="138"/>
  <c r="J23" i="138"/>
  <c r="I24" i="138"/>
  <c r="J24" i="138"/>
  <c r="J25" i="138"/>
  <c r="J26" i="138"/>
  <c r="I27" i="138"/>
  <c r="J27" i="138"/>
  <c r="J28" i="138"/>
  <c r="J29" i="138"/>
  <c r="F30" i="138"/>
  <c r="H30" i="138" s="1"/>
  <c r="H20" i="138" s="1"/>
  <c r="J32" i="138"/>
  <c r="I35" i="138"/>
  <c r="J35" i="138"/>
  <c r="L38" i="138"/>
  <c r="F38" i="138"/>
  <c r="H38" i="138" s="1"/>
  <c r="N43" i="138"/>
  <c r="F43" i="138" s="1"/>
  <c r="H43" i="138" s="1"/>
  <c r="H42" i="138" s="1"/>
  <c r="J44" i="138"/>
  <c r="R44" i="138"/>
  <c r="J45" i="138"/>
  <c r="R45" i="138"/>
  <c r="R46" i="138"/>
  <c r="J49" i="138"/>
  <c r="J50" i="138"/>
  <c r="J51" i="138"/>
  <c r="J52" i="138"/>
  <c r="H53" i="138"/>
  <c r="I53" i="138"/>
  <c r="J54" i="138"/>
  <c r="J55" i="138"/>
  <c r="J56" i="138"/>
  <c r="J57" i="138"/>
  <c r="J58" i="138"/>
  <c r="J59" i="138"/>
  <c r="J60" i="138"/>
  <c r="J61" i="138"/>
  <c r="H63" i="138"/>
  <c r="I63" i="138"/>
  <c r="J64" i="138"/>
  <c r="J65" i="138"/>
  <c r="J66" i="138"/>
  <c r="J69" i="138"/>
  <c r="J70" i="138"/>
  <c r="J71" i="138"/>
  <c r="H68" i="138"/>
  <c r="I72" i="138"/>
  <c r="I68" i="138" s="1"/>
  <c r="J73" i="138"/>
  <c r="J74" i="138"/>
  <c r="J75" i="138"/>
  <c r="J76" i="138"/>
  <c r="H77" i="138"/>
  <c r="I77" i="138"/>
  <c r="J78" i="138"/>
  <c r="J79" i="138"/>
  <c r="J80" i="138"/>
  <c r="J81" i="138"/>
  <c r="J82" i="138"/>
  <c r="J83" i="138"/>
  <c r="H85" i="138"/>
  <c r="I85" i="138"/>
  <c r="J86" i="138"/>
  <c r="J87" i="138"/>
  <c r="J88" i="138"/>
  <c r="J89" i="138"/>
  <c r="J90" i="138"/>
  <c r="J91" i="138"/>
  <c r="J92" i="138"/>
  <c r="J93" i="138"/>
  <c r="J94" i="138"/>
  <c r="J95" i="138"/>
  <c r="J96" i="138"/>
  <c r="J97" i="138"/>
  <c r="H98" i="138"/>
  <c r="I98" i="138"/>
  <c r="J99" i="138"/>
  <c r="J100" i="138"/>
  <c r="J101" i="138"/>
  <c r="J102" i="138"/>
  <c r="J104" i="138"/>
  <c r="J105" i="138"/>
  <c r="J106" i="138"/>
  <c r="J107" i="138"/>
  <c r="J110" i="138"/>
  <c r="J111" i="138"/>
  <c r="J112" i="138"/>
  <c r="J113" i="138"/>
  <c r="J114" i="138"/>
  <c r="J115" i="138"/>
  <c r="J116" i="138"/>
  <c r="J117" i="138"/>
  <c r="J118" i="138"/>
  <c r="J119" i="138"/>
  <c r="J120" i="138"/>
  <c r="J121" i="138"/>
  <c r="J122" i="138"/>
  <c r="J123" i="138"/>
  <c r="J124" i="138"/>
  <c r="J125" i="138"/>
  <c r="J126" i="138"/>
  <c r="J127" i="138"/>
  <c r="J128" i="138"/>
  <c r="J129" i="138"/>
  <c r="J130" i="138"/>
  <c r="J131" i="138"/>
  <c r="J132" i="138"/>
  <c r="J133" i="138"/>
  <c r="J134" i="138"/>
  <c r="J135" i="138"/>
  <c r="J136" i="138"/>
  <c r="J137" i="138"/>
  <c r="J138" i="138"/>
  <c r="J140" i="138"/>
  <c r="J141" i="138"/>
  <c r="J142" i="138"/>
  <c r="G142" i="138" s="1"/>
  <c r="I143" i="138"/>
  <c r="J149" i="138"/>
  <c r="I151" i="138"/>
  <c r="I155" i="138"/>
  <c r="J156" i="138"/>
  <c r="J158" i="138"/>
  <c r="H160" i="138"/>
  <c r="I160" i="138"/>
  <c r="J161" i="138"/>
  <c r="J162" i="138"/>
  <c r="J163" i="138"/>
  <c r="H165" i="138"/>
  <c r="I165" i="138"/>
  <c r="J166" i="138"/>
  <c r="G166" i="138" s="1"/>
  <c r="J167" i="138"/>
  <c r="H169" i="138"/>
  <c r="I169" i="138"/>
  <c r="J170" i="138"/>
  <c r="G170" i="138" s="1"/>
  <c r="J171" i="138"/>
  <c r="G171" i="138" s="1"/>
  <c r="J173" i="138"/>
  <c r="J174" i="138"/>
  <c r="H175" i="138"/>
  <c r="I175" i="138"/>
  <c r="J176" i="138"/>
  <c r="J177" i="138"/>
  <c r="G177" i="138" s="1"/>
  <c r="H178" i="138"/>
  <c r="I178" i="138"/>
  <c r="J179" i="138"/>
  <c r="J180" i="138"/>
  <c r="J181" i="138"/>
  <c r="I195" i="138"/>
  <c r="I201" i="138"/>
  <c r="J33" i="138"/>
  <c r="I32" i="138"/>
  <c r="J9" i="137"/>
  <c r="J11" i="137"/>
  <c r="I12" i="137"/>
  <c r="J12" i="137"/>
  <c r="I13" i="137"/>
  <c r="J13" i="137"/>
  <c r="J14" i="137"/>
  <c r="F15" i="137"/>
  <c r="H15" i="137" s="1"/>
  <c r="J17" i="137"/>
  <c r="I19" i="137"/>
  <c r="J19" i="137"/>
  <c r="J21" i="137"/>
  <c r="J22" i="137"/>
  <c r="J23" i="137"/>
  <c r="J24" i="137"/>
  <c r="J25" i="137"/>
  <c r="J26" i="137"/>
  <c r="J27" i="137"/>
  <c r="I28" i="137"/>
  <c r="J28" i="137"/>
  <c r="J29" i="137"/>
  <c r="F30" i="137"/>
  <c r="H30" i="137" s="1"/>
  <c r="H20" i="137" s="1"/>
  <c r="H10" i="137" s="1"/>
  <c r="I35" i="137"/>
  <c r="J35" i="137"/>
  <c r="L38" i="137"/>
  <c r="F38" i="137" s="1"/>
  <c r="H38" i="137" s="1"/>
  <c r="N43" i="137"/>
  <c r="F43" i="137" s="1"/>
  <c r="H43" i="137" s="1"/>
  <c r="H42" i="137" s="1"/>
  <c r="J44" i="137"/>
  <c r="R44" i="137"/>
  <c r="J45" i="137"/>
  <c r="R45" i="137"/>
  <c r="R46" i="137"/>
  <c r="J49" i="137"/>
  <c r="J50" i="137"/>
  <c r="J51" i="137"/>
  <c r="J52" i="137"/>
  <c r="H53" i="137"/>
  <c r="I53" i="137"/>
  <c r="J54" i="137"/>
  <c r="J55" i="137"/>
  <c r="J56" i="137"/>
  <c r="J57" i="137"/>
  <c r="J58" i="137"/>
  <c r="J59" i="137"/>
  <c r="J60" i="137"/>
  <c r="J61" i="137"/>
  <c r="H63" i="137"/>
  <c r="I63" i="137"/>
  <c r="J64" i="137"/>
  <c r="J65" i="137"/>
  <c r="J66" i="137"/>
  <c r="J69" i="137"/>
  <c r="J70" i="137"/>
  <c r="J71" i="137"/>
  <c r="H68" i="137"/>
  <c r="I72" i="137"/>
  <c r="I68" i="137" s="1"/>
  <c r="J73" i="137"/>
  <c r="J74" i="137"/>
  <c r="J75" i="137"/>
  <c r="J76" i="137"/>
  <c r="H77" i="137"/>
  <c r="I77" i="137"/>
  <c r="J78" i="137"/>
  <c r="J79" i="137"/>
  <c r="J80" i="137"/>
  <c r="J81" i="137"/>
  <c r="J82" i="137"/>
  <c r="J83" i="137"/>
  <c r="H85" i="137"/>
  <c r="I85" i="137"/>
  <c r="J86" i="137"/>
  <c r="J87" i="137"/>
  <c r="J88" i="137"/>
  <c r="J89" i="137"/>
  <c r="J90" i="137"/>
  <c r="J91" i="137"/>
  <c r="J92" i="137"/>
  <c r="J93" i="137"/>
  <c r="J94" i="137"/>
  <c r="J95" i="137"/>
  <c r="J96" i="137"/>
  <c r="J97" i="137"/>
  <c r="H98" i="137"/>
  <c r="I98" i="137"/>
  <c r="J99" i="137"/>
  <c r="J100" i="137"/>
  <c r="J101" i="137"/>
  <c r="J102" i="137"/>
  <c r="J104" i="137"/>
  <c r="J105" i="137"/>
  <c r="J106" i="137"/>
  <c r="J107" i="137"/>
  <c r="J110" i="137"/>
  <c r="J111" i="137"/>
  <c r="J112" i="137"/>
  <c r="J113" i="137"/>
  <c r="J114" i="137"/>
  <c r="J115" i="137"/>
  <c r="J116" i="137"/>
  <c r="J117" i="137"/>
  <c r="J118" i="137"/>
  <c r="J119" i="137"/>
  <c r="J120" i="137"/>
  <c r="J121" i="137"/>
  <c r="J122" i="137"/>
  <c r="J123" i="137"/>
  <c r="J124" i="137"/>
  <c r="J125" i="137"/>
  <c r="J126" i="137"/>
  <c r="J127" i="137"/>
  <c r="J128" i="137"/>
  <c r="J129" i="137"/>
  <c r="J130" i="137"/>
  <c r="J131" i="137"/>
  <c r="J132" i="137"/>
  <c r="J133" i="137"/>
  <c r="J134" i="137"/>
  <c r="J135" i="137"/>
  <c r="J136" i="137"/>
  <c r="J137" i="137"/>
  <c r="J138" i="137"/>
  <c r="J140" i="137"/>
  <c r="J141" i="137"/>
  <c r="J142" i="137"/>
  <c r="J143" i="137"/>
  <c r="I148" i="137"/>
  <c r="J149" i="137"/>
  <c r="I151" i="137"/>
  <c r="I155" i="137"/>
  <c r="J156" i="137"/>
  <c r="J158" i="137"/>
  <c r="H160" i="137"/>
  <c r="I160" i="137"/>
  <c r="J161" i="137"/>
  <c r="J162" i="137"/>
  <c r="J163" i="137"/>
  <c r="H165" i="137"/>
  <c r="I165" i="137"/>
  <c r="J166" i="137"/>
  <c r="G166" i="137" s="1"/>
  <c r="J167" i="137"/>
  <c r="H169" i="137"/>
  <c r="I169" i="137"/>
  <c r="J170" i="137"/>
  <c r="J171" i="137"/>
  <c r="J173" i="137"/>
  <c r="J174" i="137"/>
  <c r="H175" i="137"/>
  <c r="I175" i="137"/>
  <c r="J176" i="137"/>
  <c r="J177" i="137"/>
  <c r="G177" i="137" s="1"/>
  <c r="H178" i="137"/>
  <c r="I178" i="137"/>
  <c r="J179" i="137"/>
  <c r="J180" i="137"/>
  <c r="J181" i="137"/>
  <c r="I195" i="137"/>
  <c r="I201" i="137"/>
  <c r="J33" i="137"/>
  <c r="J145" i="137"/>
  <c r="J9" i="136"/>
  <c r="J11" i="136"/>
  <c r="I12" i="136"/>
  <c r="J12" i="136"/>
  <c r="J13" i="136"/>
  <c r="J14" i="136"/>
  <c r="F15" i="136"/>
  <c r="J15" i="136" s="1"/>
  <c r="J18" i="136"/>
  <c r="J19" i="136"/>
  <c r="J21" i="136"/>
  <c r="J22" i="136"/>
  <c r="J23" i="136"/>
  <c r="J24" i="136"/>
  <c r="J25" i="136"/>
  <c r="J26" i="136"/>
  <c r="I27" i="136"/>
  <c r="J27" i="136"/>
  <c r="J28" i="136"/>
  <c r="J29" i="136"/>
  <c r="F30" i="136"/>
  <c r="J30" i="136" s="1"/>
  <c r="J33" i="136"/>
  <c r="I33" i="136"/>
  <c r="I35" i="136"/>
  <c r="J35" i="136"/>
  <c r="L38" i="136"/>
  <c r="F38" i="136" s="1"/>
  <c r="N43" i="136"/>
  <c r="F43" i="136" s="1"/>
  <c r="H43" i="136" s="1"/>
  <c r="H42" i="136" s="1"/>
  <c r="J44" i="136"/>
  <c r="R44" i="136"/>
  <c r="J45" i="136"/>
  <c r="R45" i="136"/>
  <c r="R46" i="136"/>
  <c r="J49" i="136"/>
  <c r="J50" i="136"/>
  <c r="J51" i="136"/>
  <c r="J52" i="136"/>
  <c r="H53" i="136"/>
  <c r="I53" i="136"/>
  <c r="J54" i="136"/>
  <c r="J55" i="136"/>
  <c r="J56" i="136"/>
  <c r="J57" i="136"/>
  <c r="J58" i="136"/>
  <c r="J59" i="136"/>
  <c r="J60" i="136"/>
  <c r="J61" i="136"/>
  <c r="H63" i="136"/>
  <c r="I63" i="136"/>
  <c r="J64" i="136"/>
  <c r="J65" i="136"/>
  <c r="J66" i="136"/>
  <c r="J69" i="136"/>
  <c r="J70" i="136"/>
  <c r="J71" i="136"/>
  <c r="H68" i="136"/>
  <c r="I72" i="136"/>
  <c r="I68" i="136" s="1"/>
  <c r="J73" i="136"/>
  <c r="J74" i="136"/>
  <c r="J75" i="136"/>
  <c r="J76" i="136"/>
  <c r="H77" i="136"/>
  <c r="I77" i="136"/>
  <c r="J78" i="136"/>
  <c r="J79" i="136"/>
  <c r="J80" i="136"/>
  <c r="J81" i="136"/>
  <c r="J82" i="136"/>
  <c r="J83" i="136"/>
  <c r="H85" i="136"/>
  <c r="I85" i="136"/>
  <c r="J86" i="136"/>
  <c r="J87" i="136"/>
  <c r="J88" i="136"/>
  <c r="J89" i="136"/>
  <c r="J90" i="136"/>
  <c r="J91" i="136"/>
  <c r="J92" i="136"/>
  <c r="J93" i="136"/>
  <c r="J94" i="136"/>
  <c r="J95" i="136"/>
  <c r="J96" i="136"/>
  <c r="J97" i="136"/>
  <c r="H98" i="136"/>
  <c r="I98" i="136"/>
  <c r="J99" i="136"/>
  <c r="J100" i="136"/>
  <c r="J101" i="136"/>
  <c r="J102" i="136"/>
  <c r="J104" i="136"/>
  <c r="J105" i="136"/>
  <c r="J106" i="136"/>
  <c r="J107" i="136"/>
  <c r="J110" i="136"/>
  <c r="J111" i="136"/>
  <c r="J112" i="136"/>
  <c r="J113" i="136"/>
  <c r="J114" i="136"/>
  <c r="J115" i="136"/>
  <c r="J116" i="136"/>
  <c r="J117" i="136"/>
  <c r="J118" i="136"/>
  <c r="J119" i="136"/>
  <c r="J120" i="136"/>
  <c r="J121" i="136"/>
  <c r="J122" i="136"/>
  <c r="J123" i="136"/>
  <c r="J124" i="136"/>
  <c r="J125" i="136"/>
  <c r="J126" i="136"/>
  <c r="J127" i="136"/>
  <c r="J128" i="136"/>
  <c r="J129" i="136"/>
  <c r="J130" i="136"/>
  <c r="J131" i="136"/>
  <c r="J132" i="136"/>
  <c r="J133" i="136"/>
  <c r="J134" i="136"/>
  <c r="J135" i="136"/>
  <c r="J136" i="136"/>
  <c r="J137" i="136"/>
  <c r="J138" i="136"/>
  <c r="J140" i="136"/>
  <c r="J141" i="136"/>
  <c r="J142" i="136"/>
  <c r="I143" i="136"/>
  <c r="J145" i="136"/>
  <c r="I147" i="136"/>
  <c r="J149" i="136"/>
  <c r="I151" i="136"/>
  <c r="I155" i="136"/>
  <c r="J156" i="136"/>
  <c r="J158" i="136"/>
  <c r="H160" i="136"/>
  <c r="I160" i="136"/>
  <c r="J161" i="136"/>
  <c r="J162" i="136"/>
  <c r="J163" i="136"/>
  <c r="H165" i="136"/>
  <c r="I165" i="136"/>
  <c r="J166" i="136"/>
  <c r="J167" i="136"/>
  <c r="H169" i="136"/>
  <c r="I169" i="136"/>
  <c r="J170" i="136"/>
  <c r="J171" i="136"/>
  <c r="G171" i="136" s="1"/>
  <c r="J173" i="136"/>
  <c r="J174" i="136"/>
  <c r="H175" i="136"/>
  <c r="I175" i="136"/>
  <c r="J176" i="136"/>
  <c r="J177" i="136"/>
  <c r="G177" i="136" s="1"/>
  <c r="H178" i="136"/>
  <c r="I178" i="136"/>
  <c r="J179" i="136"/>
  <c r="J180" i="136"/>
  <c r="J181" i="136"/>
  <c r="I195" i="136"/>
  <c r="I201" i="136"/>
  <c r="I32" i="136"/>
  <c r="J9" i="135"/>
  <c r="J11" i="135"/>
  <c r="J12" i="135"/>
  <c r="J13" i="135"/>
  <c r="J14" i="135"/>
  <c r="F15" i="135"/>
  <c r="H15" i="135" s="1"/>
  <c r="I19" i="135"/>
  <c r="J19" i="135"/>
  <c r="J21" i="135"/>
  <c r="J22" i="135"/>
  <c r="J23" i="135"/>
  <c r="J24" i="135"/>
  <c r="J25" i="135"/>
  <c r="J26" i="135"/>
  <c r="J27" i="135"/>
  <c r="I28" i="135"/>
  <c r="J28" i="135"/>
  <c r="J29" i="135"/>
  <c r="F30" i="135"/>
  <c r="H30" i="135" s="1"/>
  <c r="H20" i="135" s="1"/>
  <c r="J32" i="135"/>
  <c r="J33" i="135"/>
  <c r="J34" i="135"/>
  <c r="I35" i="135"/>
  <c r="J35" i="135"/>
  <c r="L38" i="135"/>
  <c r="F38" i="135" s="1"/>
  <c r="N43" i="135"/>
  <c r="F43" i="135" s="1"/>
  <c r="H43" i="135" s="1"/>
  <c r="H42" i="135" s="1"/>
  <c r="J44" i="135"/>
  <c r="R44" i="135"/>
  <c r="J45" i="135"/>
  <c r="R45" i="135"/>
  <c r="R46" i="135"/>
  <c r="J49" i="135"/>
  <c r="J50" i="135"/>
  <c r="J51" i="135"/>
  <c r="J52" i="135"/>
  <c r="H53" i="135"/>
  <c r="I53" i="135"/>
  <c r="J54" i="135"/>
  <c r="J55" i="135"/>
  <c r="J56" i="135"/>
  <c r="J57" i="135"/>
  <c r="J58" i="135"/>
  <c r="J59" i="135"/>
  <c r="J60" i="135"/>
  <c r="J61" i="135"/>
  <c r="H63" i="135"/>
  <c r="I63" i="135"/>
  <c r="J64" i="135"/>
  <c r="J65" i="135"/>
  <c r="J66" i="135"/>
  <c r="J69" i="135"/>
  <c r="J70" i="135"/>
  <c r="J71" i="135"/>
  <c r="H68" i="135"/>
  <c r="I72" i="135"/>
  <c r="I68" i="135" s="1"/>
  <c r="J73" i="135"/>
  <c r="J74" i="135"/>
  <c r="J75" i="135"/>
  <c r="J76" i="135"/>
  <c r="H77" i="135"/>
  <c r="I77" i="135"/>
  <c r="J78" i="135"/>
  <c r="J79" i="135"/>
  <c r="J80" i="135"/>
  <c r="J81" i="135"/>
  <c r="J82" i="135"/>
  <c r="J83" i="135"/>
  <c r="H85" i="135"/>
  <c r="I85" i="135"/>
  <c r="J86" i="135"/>
  <c r="J87" i="135"/>
  <c r="J88" i="135"/>
  <c r="J89" i="135"/>
  <c r="J90" i="135"/>
  <c r="J91" i="135"/>
  <c r="J92" i="135"/>
  <c r="J93" i="135"/>
  <c r="J94" i="135"/>
  <c r="J95" i="135"/>
  <c r="J96" i="135"/>
  <c r="J97" i="135"/>
  <c r="H98" i="135"/>
  <c r="I98" i="135"/>
  <c r="J99" i="135"/>
  <c r="J100" i="135"/>
  <c r="J101" i="135"/>
  <c r="J102" i="135"/>
  <c r="J104" i="135"/>
  <c r="J105" i="135"/>
  <c r="J106" i="135"/>
  <c r="J107" i="135"/>
  <c r="J110" i="135"/>
  <c r="J111" i="135"/>
  <c r="J112" i="135"/>
  <c r="J113" i="135"/>
  <c r="J114" i="135"/>
  <c r="J115" i="135"/>
  <c r="J116" i="135"/>
  <c r="J117" i="135"/>
  <c r="J118" i="135"/>
  <c r="J119" i="135"/>
  <c r="J120" i="135"/>
  <c r="J121" i="135"/>
  <c r="J122" i="135"/>
  <c r="J123" i="135"/>
  <c r="J124" i="135"/>
  <c r="J125" i="135"/>
  <c r="J126" i="135"/>
  <c r="J127" i="135"/>
  <c r="J128" i="135"/>
  <c r="J129" i="135"/>
  <c r="J130" i="135"/>
  <c r="J131" i="135"/>
  <c r="J132" i="135"/>
  <c r="J133" i="135"/>
  <c r="J134" i="135"/>
  <c r="J135" i="135"/>
  <c r="J136" i="135"/>
  <c r="J137" i="135"/>
  <c r="J138" i="135"/>
  <c r="J140" i="135"/>
  <c r="J141" i="135"/>
  <c r="J142" i="135"/>
  <c r="I143" i="135"/>
  <c r="I147" i="135"/>
  <c r="J147" i="135"/>
  <c r="J149" i="135"/>
  <c r="I151" i="135"/>
  <c r="I155" i="135"/>
  <c r="J156" i="135"/>
  <c r="J158" i="135"/>
  <c r="H160" i="135"/>
  <c r="I160" i="135"/>
  <c r="J161" i="135"/>
  <c r="J162" i="135"/>
  <c r="J163" i="135"/>
  <c r="H165" i="135"/>
  <c r="I165" i="135"/>
  <c r="J166" i="135"/>
  <c r="J167" i="135"/>
  <c r="H169" i="135"/>
  <c r="I169" i="135"/>
  <c r="J170" i="135"/>
  <c r="G170" i="135" s="1"/>
  <c r="J171" i="135"/>
  <c r="J173" i="135"/>
  <c r="J174" i="135"/>
  <c r="H175" i="135"/>
  <c r="I175" i="135"/>
  <c r="J176" i="135"/>
  <c r="J177" i="135"/>
  <c r="G177" i="135" s="1"/>
  <c r="H178" i="135"/>
  <c r="I178" i="135"/>
  <c r="J179" i="135"/>
  <c r="J180" i="135"/>
  <c r="J181" i="135"/>
  <c r="I195" i="135"/>
  <c r="I201" i="135"/>
  <c r="J143" i="135"/>
  <c r="J9" i="134"/>
  <c r="J11" i="134"/>
  <c r="J12" i="134"/>
  <c r="F15" i="134"/>
  <c r="H15" i="134" s="1"/>
  <c r="J19" i="134"/>
  <c r="J21" i="134"/>
  <c r="J22" i="134"/>
  <c r="I23" i="134"/>
  <c r="J23" i="134"/>
  <c r="J24" i="134"/>
  <c r="J25" i="134"/>
  <c r="J26" i="134"/>
  <c r="J27" i="134"/>
  <c r="I28" i="134"/>
  <c r="J28" i="134"/>
  <c r="I29" i="134"/>
  <c r="J29" i="134"/>
  <c r="F30" i="134"/>
  <c r="H30" i="134" s="1"/>
  <c r="H20" i="134" s="1"/>
  <c r="I32" i="134"/>
  <c r="I35" i="134"/>
  <c r="J35" i="134"/>
  <c r="L38" i="134"/>
  <c r="F38" i="134" s="1"/>
  <c r="H38" i="134" s="1"/>
  <c r="I42" i="134"/>
  <c r="N43" i="134"/>
  <c r="J44" i="134"/>
  <c r="J42" i="134" s="1"/>
  <c r="J45" i="134"/>
  <c r="R45" i="134"/>
  <c r="R46" i="134"/>
  <c r="J49" i="134"/>
  <c r="J50" i="134"/>
  <c r="J51" i="134"/>
  <c r="J52" i="134"/>
  <c r="H53" i="134"/>
  <c r="I53" i="134"/>
  <c r="J54" i="134"/>
  <c r="J55" i="134"/>
  <c r="J56" i="134"/>
  <c r="J57" i="134"/>
  <c r="J58" i="134"/>
  <c r="J59" i="134"/>
  <c r="J60" i="134"/>
  <c r="J61" i="134"/>
  <c r="H63" i="134"/>
  <c r="I63" i="134"/>
  <c r="J64" i="134"/>
  <c r="J65" i="134"/>
  <c r="J66" i="134"/>
  <c r="J69" i="134"/>
  <c r="J70" i="134"/>
  <c r="J71" i="134"/>
  <c r="H68" i="134"/>
  <c r="I72" i="134"/>
  <c r="I68" i="134" s="1"/>
  <c r="J73" i="134"/>
  <c r="J74" i="134"/>
  <c r="J75" i="134"/>
  <c r="J76" i="134"/>
  <c r="H77" i="134"/>
  <c r="I77" i="134"/>
  <c r="J78" i="134"/>
  <c r="J79" i="134"/>
  <c r="J80" i="134"/>
  <c r="J81" i="134"/>
  <c r="J82" i="134"/>
  <c r="J83" i="134"/>
  <c r="H85" i="134"/>
  <c r="I85" i="134"/>
  <c r="J86" i="134"/>
  <c r="J87" i="134"/>
  <c r="J88" i="134"/>
  <c r="J89" i="134"/>
  <c r="J90" i="134"/>
  <c r="J91" i="134"/>
  <c r="J92" i="134"/>
  <c r="J93" i="134"/>
  <c r="J94" i="134"/>
  <c r="J95" i="134"/>
  <c r="J96" i="134"/>
  <c r="J97" i="134"/>
  <c r="H98" i="134"/>
  <c r="I98" i="134"/>
  <c r="J99" i="134"/>
  <c r="J100" i="134"/>
  <c r="J101" i="134"/>
  <c r="J102" i="134"/>
  <c r="J104" i="134"/>
  <c r="J105" i="134"/>
  <c r="J106" i="134"/>
  <c r="J107" i="134"/>
  <c r="J110" i="134"/>
  <c r="J111" i="134"/>
  <c r="J112" i="134"/>
  <c r="J113" i="134"/>
  <c r="J114" i="134"/>
  <c r="J115" i="134"/>
  <c r="J116" i="134"/>
  <c r="J117" i="134"/>
  <c r="J118" i="134"/>
  <c r="J119" i="134"/>
  <c r="J120" i="134"/>
  <c r="J121" i="134"/>
  <c r="J122" i="134"/>
  <c r="J123" i="134"/>
  <c r="J124" i="134"/>
  <c r="J125" i="134"/>
  <c r="J126" i="134"/>
  <c r="J127" i="134"/>
  <c r="J128" i="134"/>
  <c r="J129" i="134"/>
  <c r="J130" i="134"/>
  <c r="J131" i="134"/>
  <c r="J132" i="134"/>
  <c r="J133" i="134"/>
  <c r="J134" i="134"/>
  <c r="J135" i="134"/>
  <c r="J136" i="134"/>
  <c r="J137" i="134"/>
  <c r="J138" i="134"/>
  <c r="I139" i="134"/>
  <c r="J141" i="134"/>
  <c r="J139" i="134" s="1"/>
  <c r="I151" i="134"/>
  <c r="I155" i="134"/>
  <c r="J156" i="134"/>
  <c r="J158" i="134"/>
  <c r="H160" i="134"/>
  <c r="I160" i="134"/>
  <c r="J161" i="134"/>
  <c r="J162" i="134"/>
  <c r="J163" i="134"/>
  <c r="H165" i="134"/>
  <c r="I165" i="134"/>
  <c r="J166" i="134"/>
  <c r="J167" i="134"/>
  <c r="H169" i="134"/>
  <c r="I169" i="134"/>
  <c r="J170" i="134"/>
  <c r="J171" i="134"/>
  <c r="G171" i="134" s="1"/>
  <c r="J173" i="134"/>
  <c r="J174" i="134"/>
  <c r="H175" i="134"/>
  <c r="I175" i="134"/>
  <c r="J176" i="134"/>
  <c r="J177" i="134"/>
  <c r="G177" i="134" s="1"/>
  <c r="H178" i="134"/>
  <c r="I178" i="134"/>
  <c r="J179" i="134"/>
  <c r="J180" i="134"/>
  <c r="J181" i="134"/>
  <c r="I195" i="134"/>
  <c r="I201" i="134"/>
  <c r="I33" i="134"/>
  <c r="J33" i="134"/>
  <c r="J9" i="133"/>
  <c r="J11" i="133"/>
  <c r="I12" i="133"/>
  <c r="J12" i="133"/>
  <c r="J13" i="133"/>
  <c r="I14" i="133"/>
  <c r="J14" i="133"/>
  <c r="F15" i="133"/>
  <c r="H15" i="133" s="1"/>
  <c r="J17" i="133"/>
  <c r="J19" i="133"/>
  <c r="J21" i="133"/>
  <c r="I22" i="133"/>
  <c r="J22" i="133"/>
  <c r="J23" i="133"/>
  <c r="J24" i="133"/>
  <c r="I25" i="133"/>
  <c r="J25" i="133"/>
  <c r="I26" i="133"/>
  <c r="J26" i="133"/>
  <c r="J27" i="133"/>
  <c r="J28" i="133"/>
  <c r="J29" i="133"/>
  <c r="F30" i="133"/>
  <c r="H30" i="133" s="1"/>
  <c r="H20" i="133" s="1"/>
  <c r="I35" i="133"/>
  <c r="J35" i="133"/>
  <c r="L38" i="133"/>
  <c r="F38" i="133" s="1"/>
  <c r="H38" i="133" s="1"/>
  <c r="N43" i="133"/>
  <c r="F43" i="133" s="1"/>
  <c r="H43" i="133" s="1"/>
  <c r="H42" i="133" s="1"/>
  <c r="J44" i="133"/>
  <c r="R44" i="133"/>
  <c r="J45" i="133"/>
  <c r="R45" i="133"/>
  <c r="R46" i="133"/>
  <c r="J49" i="133"/>
  <c r="J50" i="133"/>
  <c r="J51" i="133"/>
  <c r="J52" i="133"/>
  <c r="H53" i="133"/>
  <c r="I53" i="133"/>
  <c r="J54" i="133"/>
  <c r="J55" i="133"/>
  <c r="J56" i="133"/>
  <c r="J57" i="133"/>
  <c r="J58" i="133"/>
  <c r="J59" i="133"/>
  <c r="J60" i="133"/>
  <c r="J61" i="133"/>
  <c r="H63" i="133"/>
  <c r="I63" i="133"/>
  <c r="J64" i="133"/>
  <c r="J65" i="133"/>
  <c r="J66" i="133"/>
  <c r="J69" i="133"/>
  <c r="J70" i="133"/>
  <c r="J71" i="133"/>
  <c r="H68" i="133"/>
  <c r="I72" i="133"/>
  <c r="I68" i="133" s="1"/>
  <c r="J73" i="133"/>
  <c r="J74" i="133"/>
  <c r="J75" i="133"/>
  <c r="J76" i="133"/>
  <c r="H77" i="133"/>
  <c r="I77" i="133"/>
  <c r="J78" i="133"/>
  <c r="J79" i="133"/>
  <c r="J80" i="133"/>
  <c r="J81" i="133"/>
  <c r="J82" i="133"/>
  <c r="J83" i="133"/>
  <c r="H85" i="133"/>
  <c r="I85" i="133"/>
  <c r="J86" i="133"/>
  <c r="J87" i="133"/>
  <c r="J88" i="133"/>
  <c r="J89" i="133"/>
  <c r="J90" i="133"/>
  <c r="J91" i="133"/>
  <c r="J92" i="133"/>
  <c r="J93" i="133"/>
  <c r="J94" i="133"/>
  <c r="J95" i="133"/>
  <c r="J96" i="133"/>
  <c r="J97" i="133"/>
  <c r="H98" i="133"/>
  <c r="I98" i="133"/>
  <c r="J99" i="133"/>
  <c r="J100" i="133"/>
  <c r="J101" i="133"/>
  <c r="J102" i="133"/>
  <c r="J104" i="133"/>
  <c r="J105" i="133"/>
  <c r="J106" i="133"/>
  <c r="J107" i="133"/>
  <c r="J110" i="133"/>
  <c r="J111" i="133"/>
  <c r="J112" i="133"/>
  <c r="J113" i="133"/>
  <c r="J114" i="133"/>
  <c r="J115" i="133"/>
  <c r="J116" i="133"/>
  <c r="J117" i="133"/>
  <c r="J118" i="133"/>
  <c r="J119" i="133"/>
  <c r="J120" i="133"/>
  <c r="J121" i="133"/>
  <c r="J122" i="133"/>
  <c r="J123" i="133"/>
  <c r="J124" i="133"/>
  <c r="J125" i="133"/>
  <c r="J126" i="133"/>
  <c r="J127" i="133"/>
  <c r="J128" i="133"/>
  <c r="J129" i="133"/>
  <c r="J130" i="133"/>
  <c r="J131" i="133"/>
  <c r="J132" i="133"/>
  <c r="J133" i="133"/>
  <c r="J134" i="133"/>
  <c r="J135" i="133"/>
  <c r="J136" i="133"/>
  <c r="J137" i="133"/>
  <c r="J138" i="133"/>
  <c r="J140" i="133"/>
  <c r="J141" i="133"/>
  <c r="J142" i="133"/>
  <c r="I145" i="133"/>
  <c r="J145" i="133"/>
  <c r="J149" i="133"/>
  <c r="I151" i="133"/>
  <c r="I155" i="133"/>
  <c r="J156" i="133"/>
  <c r="J158" i="133"/>
  <c r="H160" i="133"/>
  <c r="I160" i="133"/>
  <c r="J161" i="133"/>
  <c r="J162" i="133"/>
  <c r="J163" i="133"/>
  <c r="H165" i="133"/>
  <c r="I165" i="133"/>
  <c r="J166" i="133"/>
  <c r="J167" i="133"/>
  <c r="H169" i="133"/>
  <c r="I169" i="133"/>
  <c r="J170" i="133"/>
  <c r="G170" i="133" s="1"/>
  <c r="J171" i="133"/>
  <c r="G171" i="133" s="1"/>
  <c r="J173" i="133"/>
  <c r="J174" i="133"/>
  <c r="H175" i="133"/>
  <c r="I175" i="133"/>
  <c r="J176" i="133"/>
  <c r="J177" i="133"/>
  <c r="G177" i="133" s="1"/>
  <c r="H178" i="133"/>
  <c r="I178" i="133"/>
  <c r="J179" i="133"/>
  <c r="J180" i="133"/>
  <c r="J181" i="133"/>
  <c r="I195" i="133"/>
  <c r="I201" i="133"/>
  <c r="J143" i="133"/>
  <c r="J9" i="132"/>
  <c r="J11" i="132"/>
  <c r="I12" i="132"/>
  <c r="J12" i="132"/>
  <c r="I13" i="132"/>
  <c r="J13" i="132"/>
  <c r="J14" i="132"/>
  <c r="F15" i="132"/>
  <c r="H15" i="132" s="1"/>
  <c r="J19" i="132"/>
  <c r="I21" i="132"/>
  <c r="J21" i="132"/>
  <c r="I22" i="132"/>
  <c r="J22" i="132"/>
  <c r="I23" i="132"/>
  <c r="J23" i="132"/>
  <c r="J24" i="132"/>
  <c r="I25" i="132"/>
  <c r="J25" i="132"/>
  <c r="J26" i="132"/>
  <c r="J27" i="132"/>
  <c r="J28" i="132"/>
  <c r="J29" i="132"/>
  <c r="F30" i="132"/>
  <c r="H30" i="132" s="1"/>
  <c r="H20" i="132" s="1"/>
  <c r="J32" i="132"/>
  <c r="I33" i="132"/>
  <c r="I35" i="132"/>
  <c r="J35" i="132"/>
  <c r="L38" i="132"/>
  <c r="F38" i="132" s="1"/>
  <c r="H38" i="132" s="1"/>
  <c r="N43" i="132"/>
  <c r="F43" i="132" s="1"/>
  <c r="H43" i="132" s="1"/>
  <c r="H42" i="132" s="1"/>
  <c r="J44" i="132"/>
  <c r="R44" i="132"/>
  <c r="J45" i="132"/>
  <c r="R45" i="132"/>
  <c r="R46" i="132"/>
  <c r="J49" i="132"/>
  <c r="J50" i="132"/>
  <c r="J51" i="132"/>
  <c r="J52" i="132"/>
  <c r="H53" i="132"/>
  <c r="I53" i="132"/>
  <c r="J54" i="132"/>
  <c r="J55" i="132"/>
  <c r="J56" i="132"/>
  <c r="J57" i="132"/>
  <c r="J58" i="132"/>
  <c r="J59" i="132"/>
  <c r="J60" i="132"/>
  <c r="J61" i="132"/>
  <c r="H63" i="132"/>
  <c r="I63" i="132"/>
  <c r="J64" i="132"/>
  <c r="J65" i="132"/>
  <c r="J66" i="132"/>
  <c r="J69" i="132"/>
  <c r="J70" i="132"/>
  <c r="J71" i="132"/>
  <c r="H68" i="132"/>
  <c r="I72" i="132"/>
  <c r="I68" i="132" s="1"/>
  <c r="J73" i="132"/>
  <c r="J74" i="132"/>
  <c r="J75" i="132"/>
  <c r="J76" i="132"/>
  <c r="H77" i="132"/>
  <c r="I77" i="132"/>
  <c r="J78" i="132"/>
  <c r="J79" i="132"/>
  <c r="J80" i="132"/>
  <c r="J81" i="132"/>
  <c r="J82" i="132"/>
  <c r="J83" i="132"/>
  <c r="H85" i="132"/>
  <c r="I85" i="132"/>
  <c r="J86" i="132"/>
  <c r="J87" i="132"/>
  <c r="J88" i="132"/>
  <c r="J89" i="132"/>
  <c r="J90" i="132"/>
  <c r="J91" i="132"/>
  <c r="J92" i="132"/>
  <c r="J93" i="132"/>
  <c r="J94" i="132"/>
  <c r="J95" i="132"/>
  <c r="J96" i="132"/>
  <c r="J97" i="132"/>
  <c r="H98" i="132"/>
  <c r="I98" i="132"/>
  <c r="J99" i="132"/>
  <c r="J100" i="132"/>
  <c r="J101" i="132"/>
  <c r="J102" i="132"/>
  <c r="J104" i="132"/>
  <c r="J105" i="132"/>
  <c r="J106" i="132"/>
  <c r="J107" i="132"/>
  <c r="J110" i="132"/>
  <c r="J111" i="132"/>
  <c r="J112" i="132"/>
  <c r="J113" i="132"/>
  <c r="J114" i="132"/>
  <c r="J115" i="132"/>
  <c r="J116" i="132"/>
  <c r="J117" i="132"/>
  <c r="J118" i="132"/>
  <c r="J119" i="132"/>
  <c r="J120" i="132"/>
  <c r="J121" i="132"/>
  <c r="J122" i="132"/>
  <c r="J123" i="132"/>
  <c r="J124" i="132"/>
  <c r="J125" i="132"/>
  <c r="J126" i="132"/>
  <c r="J127" i="132"/>
  <c r="J128" i="132"/>
  <c r="J129" i="132"/>
  <c r="J130" i="132"/>
  <c r="J131" i="132"/>
  <c r="J132" i="132"/>
  <c r="J133" i="132"/>
  <c r="J134" i="132"/>
  <c r="J135" i="132"/>
  <c r="J136" i="132"/>
  <c r="J137" i="132"/>
  <c r="J138" i="132"/>
  <c r="J140" i="132"/>
  <c r="J141" i="132"/>
  <c r="J142" i="132"/>
  <c r="J147" i="132"/>
  <c r="J149" i="132"/>
  <c r="I151" i="132"/>
  <c r="I155" i="132"/>
  <c r="J156" i="132"/>
  <c r="J158" i="132"/>
  <c r="H160" i="132"/>
  <c r="I160" i="132"/>
  <c r="J161" i="132"/>
  <c r="J162" i="132"/>
  <c r="J163" i="132"/>
  <c r="H165" i="132"/>
  <c r="I165" i="132"/>
  <c r="J166" i="132"/>
  <c r="G166" i="132" s="1"/>
  <c r="J167" i="132"/>
  <c r="H169" i="132"/>
  <c r="I169" i="132"/>
  <c r="J170" i="132"/>
  <c r="J171" i="132"/>
  <c r="G171" i="132" s="1"/>
  <c r="J173" i="132"/>
  <c r="J174" i="132"/>
  <c r="H175" i="132"/>
  <c r="I175" i="132"/>
  <c r="J176" i="132"/>
  <c r="J177" i="132"/>
  <c r="G177" i="132" s="1"/>
  <c r="H178" i="132"/>
  <c r="I178" i="132"/>
  <c r="J179" i="132"/>
  <c r="J180" i="132"/>
  <c r="J181" i="132"/>
  <c r="I195" i="132"/>
  <c r="I201" i="132"/>
  <c r="J9" i="131"/>
  <c r="J11" i="131"/>
  <c r="J12" i="131"/>
  <c r="I13" i="131"/>
  <c r="J13" i="131"/>
  <c r="J14" i="131"/>
  <c r="F15" i="131"/>
  <c r="H15" i="131" s="1"/>
  <c r="J18" i="131"/>
  <c r="J19" i="131"/>
  <c r="J21" i="131"/>
  <c r="J22" i="131"/>
  <c r="J23" i="131"/>
  <c r="J24" i="131"/>
  <c r="I25" i="131"/>
  <c r="J25" i="131"/>
  <c r="J26" i="131"/>
  <c r="I27" i="131"/>
  <c r="J27" i="131"/>
  <c r="I28" i="131"/>
  <c r="J28" i="131"/>
  <c r="J29" i="131"/>
  <c r="F30" i="131"/>
  <c r="H30" i="131" s="1"/>
  <c r="H20" i="131" s="1"/>
  <c r="I33" i="131"/>
  <c r="I35" i="131"/>
  <c r="J35" i="131"/>
  <c r="L38" i="131"/>
  <c r="F38" i="131" s="1"/>
  <c r="H38" i="131" s="1"/>
  <c r="N43" i="131"/>
  <c r="F43" i="131" s="1"/>
  <c r="H43" i="131" s="1"/>
  <c r="H42" i="131" s="1"/>
  <c r="J44" i="131"/>
  <c r="R44" i="131"/>
  <c r="J45" i="131"/>
  <c r="R45" i="131"/>
  <c r="R46" i="131"/>
  <c r="J49" i="131"/>
  <c r="J50" i="131"/>
  <c r="J51" i="131"/>
  <c r="J52" i="131"/>
  <c r="H53" i="131"/>
  <c r="I53" i="131"/>
  <c r="J54" i="131"/>
  <c r="J55" i="131"/>
  <c r="J56" i="131"/>
  <c r="J57" i="131"/>
  <c r="J58" i="131"/>
  <c r="J59" i="131"/>
  <c r="J60" i="131"/>
  <c r="J61" i="131"/>
  <c r="H63" i="131"/>
  <c r="I63" i="131"/>
  <c r="J64" i="131"/>
  <c r="J65" i="131"/>
  <c r="J66" i="131"/>
  <c r="J69" i="131"/>
  <c r="J70" i="131"/>
  <c r="J71" i="131"/>
  <c r="H68" i="131"/>
  <c r="I72" i="131"/>
  <c r="I68" i="131" s="1"/>
  <c r="J73" i="131"/>
  <c r="J74" i="131"/>
  <c r="J75" i="131"/>
  <c r="J76" i="131"/>
  <c r="H77" i="131"/>
  <c r="I77" i="131"/>
  <c r="J78" i="131"/>
  <c r="J79" i="131"/>
  <c r="J80" i="131"/>
  <c r="J81" i="131"/>
  <c r="J82" i="131"/>
  <c r="J83" i="131"/>
  <c r="H85" i="131"/>
  <c r="I85" i="131"/>
  <c r="J86" i="131"/>
  <c r="J87" i="131"/>
  <c r="J88" i="131"/>
  <c r="J89" i="131"/>
  <c r="J90" i="131"/>
  <c r="J91" i="131"/>
  <c r="J92" i="131"/>
  <c r="J93" i="131"/>
  <c r="J94" i="131"/>
  <c r="J95" i="131"/>
  <c r="J96" i="131"/>
  <c r="J97" i="131"/>
  <c r="H98" i="131"/>
  <c r="I98" i="131"/>
  <c r="J99" i="131"/>
  <c r="J100" i="131"/>
  <c r="J101" i="131"/>
  <c r="J102" i="131"/>
  <c r="J104" i="131"/>
  <c r="J105" i="131"/>
  <c r="J106" i="131"/>
  <c r="J107" i="131"/>
  <c r="J110" i="131"/>
  <c r="J111" i="131"/>
  <c r="J112" i="131"/>
  <c r="J113" i="131"/>
  <c r="J114" i="131"/>
  <c r="J115" i="131"/>
  <c r="J116" i="131"/>
  <c r="J117" i="131"/>
  <c r="J118" i="131"/>
  <c r="J119" i="131"/>
  <c r="J120" i="131"/>
  <c r="J121" i="131"/>
  <c r="J122" i="131"/>
  <c r="J123" i="131"/>
  <c r="J124" i="131"/>
  <c r="J125" i="131"/>
  <c r="J126" i="131"/>
  <c r="J127" i="131"/>
  <c r="J128" i="131"/>
  <c r="J129" i="131"/>
  <c r="J130" i="131"/>
  <c r="J131" i="131"/>
  <c r="J132" i="131"/>
  <c r="J133" i="131"/>
  <c r="J134" i="131"/>
  <c r="J135" i="131"/>
  <c r="J136" i="131"/>
  <c r="J137" i="131"/>
  <c r="J138" i="131"/>
  <c r="J140" i="131"/>
  <c r="J141" i="131"/>
  <c r="J142" i="131"/>
  <c r="G142" i="131" s="1"/>
  <c r="J149" i="131"/>
  <c r="I151" i="131"/>
  <c r="I155" i="131"/>
  <c r="J156" i="131"/>
  <c r="J158" i="131"/>
  <c r="H160" i="131"/>
  <c r="I160" i="131"/>
  <c r="J161" i="131"/>
  <c r="J162" i="131"/>
  <c r="J163" i="131"/>
  <c r="H165" i="131"/>
  <c r="I165" i="131"/>
  <c r="J166" i="131"/>
  <c r="G166" i="131" s="1"/>
  <c r="J167" i="131"/>
  <c r="H169" i="131"/>
  <c r="I169" i="131"/>
  <c r="J170" i="131"/>
  <c r="J171" i="131"/>
  <c r="G171" i="131" s="1"/>
  <c r="J173" i="131"/>
  <c r="J174" i="131"/>
  <c r="H175" i="131"/>
  <c r="I175" i="131"/>
  <c r="J176" i="131"/>
  <c r="J177" i="131"/>
  <c r="G177" i="131" s="1"/>
  <c r="H178" i="131"/>
  <c r="I178" i="131"/>
  <c r="J179" i="131"/>
  <c r="J180" i="131"/>
  <c r="J181" i="131"/>
  <c r="I195" i="131"/>
  <c r="I201" i="131"/>
  <c r="J9" i="130"/>
  <c r="J11" i="130"/>
  <c r="J12" i="130"/>
  <c r="J13" i="130"/>
  <c r="J14" i="130"/>
  <c r="F15" i="130"/>
  <c r="H15" i="130" s="1"/>
  <c r="J17" i="130"/>
  <c r="I19" i="130"/>
  <c r="J19" i="130"/>
  <c r="J21" i="130"/>
  <c r="J22" i="130"/>
  <c r="I23" i="130"/>
  <c r="J23" i="130"/>
  <c r="I24" i="130"/>
  <c r="J24" i="130"/>
  <c r="J25" i="130"/>
  <c r="J26" i="130"/>
  <c r="J27" i="130"/>
  <c r="I28" i="130"/>
  <c r="J28" i="130"/>
  <c r="I29" i="130"/>
  <c r="J29" i="130"/>
  <c r="F30" i="130"/>
  <c r="I34" i="130"/>
  <c r="I35" i="130"/>
  <c r="J35" i="130"/>
  <c r="L38" i="130"/>
  <c r="F38" i="130" s="1"/>
  <c r="H38" i="130" s="1"/>
  <c r="J40" i="130"/>
  <c r="N43" i="130"/>
  <c r="F43" i="130" s="1"/>
  <c r="H43" i="130" s="1"/>
  <c r="H42" i="130" s="1"/>
  <c r="J44" i="130"/>
  <c r="R44" i="130"/>
  <c r="J45" i="130"/>
  <c r="R45" i="130"/>
  <c r="R46" i="130"/>
  <c r="J49" i="130"/>
  <c r="J50" i="130"/>
  <c r="J51" i="130"/>
  <c r="J52" i="130"/>
  <c r="H53" i="130"/>
  <c r="I53" i="130"/>
  <c r="J54" i="130"/>
  <c r="J55" i="130"/>
  <c r="J56" i="130"/>
  <c r="J57" i="130"/>
  <c r="J58" i="130"/>
  <c r="J59" i="130"/>
  <c r="J60" i="130"/>
  <c r="J61" i="130"/>
  <c r="H63" i="130"/>
  <c r="I63" i="130"/>
  <c r="J64" i="130"/>
  <c r="J65" i="130"/>
  <c r="J66" i="130"/>
  <c r="J69" i="130"/>
  <c r="J70" i="130"/>
  <c r="J71" i="130"/>
  <c r="H68" i="130"/>
  <c r="I72" i="130"/>
  <c r="I68" i="130" s="1"/>
  <c r="J73" i="130"/>
  <c r="J74" i="130"/>
  <c r="J75" i="130"/>
  <c r="J76" i="130"/>
  <c r="H77" i="130"/>
  <c r="I77" i="130"/>
  <c r="J78" i="130"/>
  <c r="J79" i="130"/>
  <c r="J80" i="130"/>
  <c r="J81" i="130"/>
  <c r="J82" i="130"/>
  <c r="J83" i="130"/>
  <c r="H85" i="130"/>
  <c r="I85" i="130"/>
  <c r="J86" i="130"/>
  <c r="J87" i="130"/>
  <c r="J88" i="130"/>
  <c r="J89" i="130"/>
  <c r="J90" i="130"/>
  <c r="J91" i="130"/>
  <c r="J92" i="130"/>
  <c r="J93" i="130"/>
  <c r="J94" i="130"/>
  <c r="J95" i="130"/>
  <c r="J96" i="130"/>
  <c r="J97" i="130"/>
  <c r="H98" i="130"/>
  <c r="I98" i="130"/>
  <c r="J99" i="130"/>
  <c r="J100" i="130"/>
  <c r="J101" i="130"/>
  <c r="J102" i="130"/>
  <c r="J104" i="130"/>
  <c r="J105" i="130"/>
  <c r="J106" i="130"/>
  <c r="J107" i="130"/>
  <c r="J110" i="130"/>
  <c r="J111" i="130"/>
  <c r="J112" i="130"/>
  <c r="J113" i="130"/>
  <c r="J114" i="130"/>
  <c r="J115" i="130"/>
  <c r="J116" i="130"/>
  <c r="J117" i="130"/>
  <c r="J118" i="130"/>
  <c r="J119" i="130"/>
  <c r="J120" i="130"/>
  <c r="J121" i="130"/>
  <c r="J122" i="130"/>
  <c r="J123" i="130"/>
  <c r="J124" i="130"/>
  <c r="J125" i="130"/>
  <c r="J126" i="130"/>
  <c r="J127" i="130"/>
  <c r="J128" i="130"/>
  <c r="J129" i="130"/>
  <c r="J130" i="130"/>
  <c r="J131" i="130"/>
  <c r="J132" i="130"/>
  <c r="J133" i="130"/>
  <c r="J134" i="130"/>
  <c r="J135" i="130"/>
  <c r="J136" i="130"/>
  <c r="J137" i="130"/>
  <c r="J138" i="130"/>
  <c r="J140" i="130"/>
  <c r="J141" i="130"/>
  <c r="J142" i="130"/>
  <c r="I145" i="130"/>
  <c r="J148" i="130"/>
  <c r="J149" i="130"/>
  <c r="I151" i="130"/>
  <c r="I155" i="130"/>
  <c r="J156" i="130"/>
  <c r="J158" i="130"/>
  <c r="H160" i="130"/>
  <c r="I160" i="130"/>
  <c r="J161" i="130"/>
  <c r="J162" i="130"/>
  <c r="J163" i="130"/>
  <c r="H165" i="130"/>
  <c r="I165" i="130"/>
  <c r="J166" i="130"/>
  <c r="G166" i="130" s="1"/>
  <c r="J167" i="130"/>
  <c r="H169" i="130"/>
  <c r="I169" i="130"/>
  <c r="J170" i="130"/>
  <c r="J171" i="130"/>
  <c r="G171" i="130" s="1"/>
  <c r="J173" i="130"/>
  <c r="J174" i="130"/>
  <c r="H175" i="130"/>
  <c r="I175" i="130"/>
  <c r="J176" i="130"/>
  <c r="J177" i="130"/>
  <c r="H178" i="130"/>
  <c r="I178" i="130"/>
  <c r="J179" i="130"/>
  <c r="J180" i="130"/>
  <c r="J181" i="130"/>
  <c r="I195" i="130"/>
  <c r="I201" i="130"/>
  <c r="I148" i="130"/>
  <c r="J9" i="129"/>
  <c r="J11" i="129"/>
  <c r="J12" i="129"/>
  <c r="F15" i="129"/>
  <c r="H15" i="129" s="1"/>
  <c r="I19" i="129"/>
  <c r="J19" i="129"/>
  <c r="J21" i="129"/>
  <c r="I22" i="129"/>
  <c r="J22" i="129"/>
  <c r="J23" i="129"/>
  <c r="J24" i="129"/>
  <c r="J25" i="129"/>
  <c r="J26" i="129"/>
  <c r="J27" i="129"/>
  <c r="I28" i="129"/>
  <c r="J28" i="129"/>
  <c r="I29" i="129"/>
  <c r="J29" i="129"/>
  <c r="F30" i="129"/>
  <c r="H30" i="129" s="1"/>
  <c r="H20" i="129" s="1"/>
  <c r="I34" i="129"/>
  <c r="J34" i="129"/>
  <c r="I35" i="129"/>
  <c r="J35" i="129"/>
  <c r="L38" i="129"/>
  <c r="F38" i="129" s="1"/>
  <c r="I40" i="129"/>
  <c r="I42" i="129"/>
  <c r="N43" i="129"/>
  <c r="J44" i="129"/>
  <c r="J42" i="129" s="1"/>
  <c r="J45" i="129"/>
  <c r="R45" i="129"/>
  <c r="R46" i="129"/>
  <c r="J49" i="129"/>
  <c r="J50" i="129"/>
  <c r="J51" i="129"/>
  <c r="J52" i="129"/>
  <c r="H53" i="129"/>
  <c r="I53" i="129"/>
  <c r="J54" i="129"/>
  <c r="J55" i="129"/>
  <c r="J56" i="129"/>
  <c r="J57" i="129"/>
  <c r="J58" i="129"/>
  <c r="J59" i="129"/>
  <c r="J60" i="129"/>
  <c r="J61" i="129"/>
  <c r="H63" i="129"/>
  <c r="I63" i="129"/>
  <c r="J64" i="129"/>
  <c r="J65" i="129"/>
  <c r="J66" i="129"/>
  <c r="J69" i="129"/>
  <c r="J70" i="129"/>
  <c r="J71" i="129"/>
  <c r="H68" i="129"/>
  <c r="I72" i="129"/>
  <c r="I68" i="129" s="1"/>
  <c r="J73" i="129"/>
  <c r="J74" i="129"/>
  <c r="J75" i="129"/>
  <c r="J76" i="129"/>
  <c r="H77" i="129"/>
  <c r="I77" i="129"/>
  <c r="J78" i="129"/>
  <c r="J79" i="129"/>
  <c r="J80" i="129"/>
  <c r="J81" i="129"/>
  <c r="J82" i="129"/>
  <c r="J83" i="129"/>
  <c r="H85" i="129"/>
  <c r="I85" i="129"/>
  <c r="J86" i="129"/>
  <c r="J87" i="129"/>
  <c r="J88" i="129"/>
  <c r="J89" i="129"/>
  <c r="J90" i="129"/>
  <c r="J91" i="129"/>
  <c r="J92" i="129"/>
  <c r="J93" i="129"/>
  <c r="J94" i="129"/>
  <c r="J95" i="129"/>
  <c r="J96" i="129"/>
  <c r="J97" i="129"/>
  <c r="H98" i="129"/>
  <c r="I98" i="129"/>
  <c r="J99" i="129"/>
  <c r="J100" i="129"/>
  <c r="J101" i="129"/>
  <c r="J102" i="129"/>
  <c r="J104" i="129"/>
  <c r="J105" i="129"/>
  <c r="J106" i="129"/>
  <c r="J107" i="129"/>
  <c r="J110" i="129"/>
  <c r="J111" i="129"/>
  <c r="J112" i="129"/>
  <c r="J113" i="129"/>
  <c r="J114" i="129"/>
  <c r="J115" i="129"/>
  <c r="J116" i="129"/>
  <c r="J117" i="129"/>
  <c r="J118" i="129"/>
  <c r="J119" i="129"/>
  <c r="J120" i="129"/>
  <c r="J121" i="129"/>
  <c r="J122" i="129"/>
  <c r="J123" i="129"/>
  <c r="J124" i="129"/>
  <c r="J125" i="129"/>
  <c r="J126" i="129"/>
  <c r="J127" i="129"/>
  <c r="J128" i="129"/>
  <c r="J129" i="129"/>
  <c r="J130" i="129"/>
  <c r="J131" i="129"/>
  <c r="J132" i="129"/>
  <c r="J133" i="129"/>
  <c r="J134" i="129"/>
  <c r="J135" i="129"/>
  <c r="J136" i="129"/>
  <c r="J137" i="129"/>
  <c r="J138" i="129"/>
  <c r="I139" i="129"/>
  <c r="J141" i="129"/>
  <c r="J139" i="129" s="1"/>
  <c r="I151" i="129"/>
  <c r="I155" i="129"/>
  <c r="J156" i="129"/>
  <c r="J158" i="129"/>
  <c r="H160" i="129"/>
  <c r="I160" i="129"/>
  <c r="J161" i="129"/>
  <c r="J162" i="129"/>
  <c r="J163" i="129"/>
  <c r="H165" i="129"/>
  <c r="I165" i="129"/>
  <c r="J166" i="129"/>
  <c r="G166" i="129" s="1"/>
  <c r="J167" i="129"/>
  <c r="H169" i="129"/>
  <c r="I169" i="129"/>
  <c r="J170" i="129"/>
  <c r="G170" i="129" s="1"/>
  <c r="J171" i="129"/>
  <c r="J173" i="129"/>
  <c r="J174" i="129"/>
  <c r="H175" i="129"/>
  <c r="I175" i="129"/>
  <c r="J176" i="129"/>
  <c r="J177" i="129"/>
  <c r="H178" i="129"/>
  <c r="I178" i="129"/>
  <c r="J179" i="129"/>
  <c r="J180" i="129"/>
  <c r="J181" i="129"/>
  <c r="I195" i="129"/>
  <c r="I201" i="129"/>
  <c r="J38" i="129"/>
  <c r="I32" i="129"/>
  <c r="L7" i="128"/>
  <c r="J9" i="128"/>
  <c r="J11" i="128"/>
  <c r="I12" i="128"/>
  <c r="J12" i="128"/>
  <c r="J18" i="128"/>
  <c r="J19" i="128"/>
  <c r="J21" i="128"/>
  <c r="I22" i="128"/>
  <c r="J22" i="128"/>
  <c r="I23" i="128"/>
  <c r="J23" i="128"/>
  <c r="J24" i="128"/>
  <c r="I25" i="128"/>
  <c r="J25" i="128"/>
  <c r="I26" i="128"/>
  <c r="J26" i="128"/>
  <c r="J27" i="128"/>
  <c r="J28" i="128"/>
  <c r="J29" i="128"/>
  <c r="I35" i="128"/>
  <c r="J35" i="128"/>
  <c r="L38" i="128"/>
  <c r="F38" i="128" s="1"/>
  <c r="H38" i="128" s="1"/>
  <c r="J40" i="128"/>
  <c r="I40" i="128"/>
  <c r="I42" i="128"/>
  <c r="N43" i="128"/>
  <c r="J44" i="128"/>
  <c r="J42" i="128" s="1"/>
  <c r="J45" i="128"/>
  <c r="R45" i="128"/>
  <c r="R46" i="128"/>
  <c r="J49" i="128"/>
  <c r="J50" i="128"/>
  <c r="J51" i="128"/>
  <c r="J52" i="128"/>
  <c r="H53" i="128"/>
  <c r="I53" i="128"/>
  <c r="J54" i="128"/>
  <c r="J55" i="128"/>
  <c r="J56" i="128"/>
  <c r="J57" i="128"/>
  <c r="J58" i="128"/>
  <c r="J59" i="128"/>
  <c r="J60" i="128"/>
  <c r="J61" i="128"/>
  <c r="H63" i="128"/>
  <c r="I63" i="128"/>
  <c r="J64" i="128"/>
  <c r="J65" i="128"/>
  <c r="J66" i="128"/>
  <c r="J69" i="128"/>
  <c r="J70" i="128"/>
  <c r="J71" i="128"/>
  <c r="H68" i="128"/>
  <c r="I72" i="128"/>
  <c r="I68" i="128" s="1"/>
  <c r="J73" i="128"/>
  <c r="J74" i="128"/>
  <c r="J75" i="128"/>
  <c r="J76" i="128"/>
  <c r="H77" i="128"/>
  <c r="I77" i="128"/>
  <c r="J78" i="128"/>
  <c r="J79" i="128"/>
  <c r="J80" i="128"/>
  <c r="J81" i="128"/>
  <c r="J82" i="128"/>
  <c r="J83" i="128"/>
  <c r="H85" i="128"/>
  <c r="I85" i="128"/>
  <c r="J86" i="128"/>
  <c r="J87" i="128"/>
  <c r="J88" i="128"/>
  <c r="J89" i="128"/>
  <c r="J90" i="128"/>
  <c r="J91" i="128"/>
  <c r="J92" i="128"/>
  <c r="J93" i="128"/>
  <c r="J94" i="128"/>
  <c r="J95" i="128"/>
  <c r="J96" i="128"/>
  <c r="J97" i="128"/>
  <c r="H98" i="128"/>
  <c r="I98" i="128"/>
  <c r="J99" i="128"/>
  <c r="J100" i="128"/>
  <c r="J101" i="128"/>
  <c r="J102" i="128"/>
  <c r="J104" i="128"/>
  <c r="J105" i="128"/>
  <c r="J106" i="128"/>
  <c r="J107" i="128"/>
  <c r="J110" i="128"/>
  <c r="J111" i="128"/>
  <c r="J112" i="128"/>
  <c r="J113" i="128"/>
  <c r="J114" i="128"/>
  <c r="J115" i="128"/>
  <c r="J116" i="128"/>
  <c r="J117" i="128"/>
  <c r="J118" i="128"/>
  <c r="J119" i="128"/>
  <c r="J120" i="128"/>
  <c r="J121" i="128"/>
  <c r="J122" i="128"/>
  <c r="J123" i="128"/>
  <c r="J124" i="128"/>
  <c r="J125" i="128"/>
  <c r="J126" i="128"/>
  <c r="J127" i="128"/>
  <c r="J128" i="128"/>
  <c r="J129" i="128"/>
  <c r="J130" i="128"/>
  <c r="J131" i="128"/>
  <c r="J132" i="128"/>
  <c r="J133" i="128"/>
  <c r="J134" i="128"/>
  <c r="J135" i="128"/>
  <c r="J136" i="128"/>
  <c r="J137" i="128"/>
  <c r="J138" i="128"/>
  <c r="I139" i="128"/>
  <c r="J141" i="128"/>
  <c r="J139" i="128" s="1"/>
  <c r="I151" i="128"/>
  <c r="J151" i="128"/>
  <c r="I155" i="128"/>
  <c r="J156" i="128"/>
  <c r="J158" i="128"/>
  <c r="H160" i="128"/>
  <c r="I160" i="128"/>
  <c r="J161" i="128"/>
  <c r="J162" i="128"/>
  <c r="J163" i="128"/>
  <c r="H165" i="128"/>
  <c r="I165" i="128"/>
  <c r="J166" i="128"/>
  <c r="J167" i="128"/>
  <c r="H169" i="128"/>
  <c r="I169" i="128"/>
  <c r="J170" i="128"/>
  <c r="G170" i="128" s="1"/>
  <c r="J171" i="128"/>
  <c r="J173" i="128"/>
  <c r="J174" i="128"/>
  <c r="H175" i="128"/>
  <c r="I175" i="128"/>
  <c r="J176" i="128"/>
  <c r="J177" i="128"/>
  <c r="G177" i="128" s="1"/>
  <c r="H178" i="128"/>
  <c r="I178" i="128"/>
  <c r="J179" i="128"/>
  <c r="J180" i="128"/>
  <c r="J181" i="128"/>
  <c r="I195" i="128"/>
  <c r="I201" i="128"/>
  <c r="I34" i="128"/>
  <c r="I21" i="128"/>
  <c r="J9" i="127"/>
  <c r="J11" i="127"/>
  <c r="J12" i="127"/>
  <c r="F15" i="127"/>
  <c r="J18" i="127"/>
  <c r="I19" i="127"/>
  <c r="J19" i="127"/>
  <c r="J21" i="127"/>
  <c r="J22" i="127"/>
  <c r="J23" i="127"/>
  <c r="I24" i="127"/>
  <c r="J24" i="127"/>
  <c r="J25" i="127"/>
  <c r="I26" i="127"/>
  <c r="J26" i="127"/>
  <c r="J27" i="127"/>
  <c r="J28" i="127"/>
  <c r="J29" i="127"/>
  <c r="F30" i="127"/>
  <c r="I35" i="127"/>
  <c r="J35" i="127"/>
  <c r="L38" i="127"/>
  <c r="F38" i="127" s="1"/>
  <c r="I42" i="127"/>
  <c r="N43" i="127"/>
  <c r="J44" i="127"/>
  <c r="J42" i="127" s="1"/>
  <c r="J45" i="127"/>
  <c r="R45" i="127"/>
  <c r="R46" i="127"/>
  <c r="J49" i="127"/>
  <c r="J50" i="127"/>
  <c r="J51" i="127"/>
  <c r="J52" i="127"/>
  <c r="H53" i="127"/>
  <c r="I53" i="127"/>
  <c r="J54" i="127"/>
  <c r="J55" i="127"/>
  <c r="J56" i="127"/>
  <c r="J57" i="127"/>
  <c r="J58" i="127"/>
  <c r="J59" i="127"/>
  <c r="J60" i="127"/>
  <c r="J61" i="127"/>
  <c r="H63" i="127"/>
  <c r="I63" i="127"/>
  <c r="J64" i="127"/>
  <c r="J65" i="127"/>
  <c r="J66" i="127"/>
  <c r="J69" i="127"/>
  <c r="J70" i="127"/>
  <c r="J71" i="127"/>
  <c r="H68" i="127"/>
  <c r="I72" i="127"/>
  <c r="I68" i="127" s="1"/>
  <c r="J73" i="127"/>
  <c r="J74" i="127"/>
  <c r="J75" i="127"/>
  <c r="J76" i="127"/>
  <c r="H77" i="127"/>
  <c r="I77" i="127"/>
  <c r="J78" i="127"/>
  <c r="J79" i="127"/>
  <c r="J80" i="127"/>
  <c r="J81" i="127"/>
  <c r="J82" i="127"/>
  <c r="J83" i="127"/>
  <c r="H85" i="127"/>
  <c r="I85" i="127"/>
  <c r="J86" i="127"/>
  <c r="J87" i="127"/>
  <c r="J88" i="127"/>
  <c r="J89" i="127"/>
  <c r="J90" i="127"/>
  <c r="J91" i="127"/>
  <c r="J92" i="127"/>
  <c r="J93" i="127"/>
  <c r="J94" i="127"/>
  <c r="J95" i="127"/>
  <c r="J96" i="127"/>
  <c r="J97" i="127"/>
  <c r="H98" i="127"/>
  <c r="I98" i="127"/>
  <c r="J99" i="127"/>
  <c r="J100" i="127"/>
  <c r="J101" i="127"/>
  <c r="J102" i="127"/>
  <c r="J104" i="127"/>
  <c r="J105" i="127"/>
  <c r="J106" i="127"/>
  <c r="J107" i="127"/>
  <c r="J110" i="127"/>
  <c r="J111" i="127"/>
  <c r="J112" i="127"/>
  <c r="J113" i="127"/>
  <c r="J114" i="127"/>
  <c r="J115" i="127"/>
  <c r="J116" i="127"/>
  <c r="J117" i="127"/>
  <c r="J118" i="127"/>
  <c r="J119" i="127"/>
  <c r="J120" i="127"/>
  <c r="J121" i="127"/>
  <c r="J122" i="127"/>
  <c r="J123" i="127"/>
  <c r="J124" i="127"/>
  <c r="J125" i="127"/>
  <c r="J126" i="127"/>
  <c r="J127" i="127"/>
  <c r="J128" i="127"/>
  <c r="J129" i="127"/>
  <c r="J130" i="127"/>
  <c r="J131" i="127"/>
  <c r="J132" i="127"/>
  <c r="J133" i="127"/>
  <c r="J134" i="127"/>
  <c r="J135" i="127"/>
  <c r="J136" i="127"/>
  <c r="J137" i="127"/>
  <c r="J138" i="127"/>
  <c r="I139" i="127"/>
  <c r="J141" i="127"/>
  <c r="J139" i="127" s="1"/>
  <c r="I151" i="127"/>
  <c r="I155" i="127"/>
  <c r="J156" i="127"/>
  <c r="J158" i="127"/>
  <c r="H160" i="127"/>
  <c r="I160" i="127"/>
  <c r="J161" i="127"/>
  <c r="J162" i="127"/>
  <c r="J163" i="127"/>
  <c r="H165" i="127"/>
  <c r="I165" i="127"/>
  <c r="J166" i="127"/>
  <c r="G166" i="127" s="1"/>
  <c r="J167" i="127"/>
  <c r="H169" i="127"/>
  <c r="I169" i="127"/>
  <c r="J170" i="127"/>
  <c r="G170" i="127" s="1"/>
  <c r="J171" i="127"/>
  <c r="G171" i="127" s="1"/>
  <c r="J173" i="127"/>
  <c r="J174" i="127"/>
  <c r="H175" i="127"/>
  <c r="I175" i="127"/>
  <c r="J176" i="127"/>
  <c r="J177" i="127"/>
  <c r="G177" i="127" s="1"/>
  <c r="H178" i="127"/>
  <c r="I178" i="127"/>
  <c r="J179" i="127"/>
  <c r="J180" i="127"/>
  <c r="J181" i="127"/>
  <c r="J178" i="127" s="1"/>
  <c r="I195" i="127"/>
  <c r="I201" i="127"/>
  <c r="J32" i="127"/>
  <c r="I32" i="127"/>
  <c r="J9" i="126"/>
  <c r="J11" i="126"/>
  <c r="J12" i="126"/>
  <c r="I13" i="126"/>
  <c r="J13" i="126"/>
  <c r="J14" i="126"/>
  <c r="F15" i="126"/>
  <c r="H15" i="126" s="1"/>
  <c r="J19" i="126"/>
  <c r="I21" i="126"/>
  <c r="J21" i="126"/>
  <c r="J22" i="126"/>
  <c r="J23" i="126"/>
  <c r="I24" i="126"/>
  <c r="J24" i="126"/>
  <c r="J25" i="126"/>
  <c r="I26" i="126"/>
  <c r="J26" i="126"/>
  <c r="J27" i="126"/>
  <c r="J28" i="126"/>
  <c r="J29" i="126"/>
  <c r="F30" i="126"/>
  <c r="H30" i="126" s="1"/>
  <c r="H20" i="126" s="1"/>
  <c r="I33" i="126"/>
  <c r="J33" i="126"/>
  <c r="I35" i="126"/>
  <c r="J35" i="126"/>
  <c r="L38" i="126"/>
  <c r="F38" i="126" s="1"/>
  <c r="H38" i="126" s="1"/>
  <c r="N43" i="126"/>
  <c r="F43" i="126" s="1"/>
  <c r="H43" i="126" s="1"/>
  <c r="H42" i="126" s="1"/>
  <c r="J44" i="126"/>
  <c r="R44" i="126"/>
  <c r="J45" i="126"/>
  <c r="R45" i="126"/>
  <c r="R46" i="126"/>
  <c r="J49" i="126"/>
  <c r="J50" i="126"/>
  <c r="J51" i="126"/>
  <c r="J52" i="126"/>
  <c r="H53" i="126"/>
  <c r="I53" i="126"/>
  <c r="J54" i="126"/>
  <c r="J55" i="126"/>
  <c r="J56" i="126"/>
  <c r="J57" i="126"/>
  <c r="J58" i="126"/>
  <c r="J59" i="126"/>
  <c r="J60" i="126"/>
  <c r="J61" i="126"/>
  <c r="H63" i="126"/>
  <c r="I63" i="126"/>
  <c r="J64" i="126"/>
  <c r="J65" i="126"/>
  <c r="J66" i="126"/>
  <c r="J69" i="126"/>
  <c r="J70" i="126"/>
  <c r="J71" i="126"/>
  <c r="H68" i="126"/>
  <c r="I72" i="126"/>
  <c r="I68" i="126" s="1"/>
  <c r="J73" i="126"/>
  <c r="J74" i="126"/>
  <c r="J75" i="126"/>
  <c r="J76" i="126"/>
  <c r="H77" i="126"/>
  <c r="I77" i="126"/>
  <c r="J78" i="126"/>
  <c r="J79" i="126"/>
  <c r="J80" i="126"/>
  <c r="J81" i="126"/>
  <c r="J82" i="126"/>
  <c r="J83" i="126"/>
  <c r="H85" i="126"/>
  <c r="I85" i="126"/>
  <c r="J86" i="126"/>
  <c r="J87" i="126"/>
  <c r="J88" i="126"/>
  <c r="J89" i="126"/>
  <c r="J90" i="126"/>
  <c r="J91" i="126"/>
  <c r="J92" i="126"/>
  <c r="J93" i="126"/>
  <c r="J94" i="126"/>
  <c r="J95" i="126"/>
  <c r="J96" i="126"/>
  <c r="J97" i="126"/>
  <c r="H98" i="126"/>
  <c r="I98" i="126"/>
  <c r="J99" i="126"/>
  <c r="J100" i="126"/>
  <c r="J101" i="126"/>
  <c r="J102" i="126"/>
  <c r="J104" i="126"/>
  <c r="J105" i="126"/>
  <c r="J106" i="126"/>
  <c r="J107" i="126"/>
  <c r="J110" i="126"/>
  <c r="J111" i="126"/>
  <c r="J112" i="126"/>
  <c r="J113" i="126"/>
  <c r="J114" i="126"/>
  <c r="J115" i="126"/>
  <c r="J116" i="126"/>
  <c r="J117" i="126"/>
  <c r="J118" i="126"/>
  <c r="J119" i="126"/>
  <c r="J120" i="126"/>
  <c r="J121" i="126"/>
  <c r="J122" i="126"/>
  <c r="J123" i="126"/>
  <c r="J124" i="126"/>
  <c r="J125" i="126"/>
  <c r="J126" i="126"/>
  <c r="J127" i="126"/>
  <c r="J128" i="126"/>
  <c r="J129" i="126"/>
  <c r="J130" i="126"/>
  <c r="J131" i="126"/>
  <c r="J132" i="126"/>
  <c r="J133" i="126"/>
  <c r="J134" i="126"/>
  <c r="J135" i="126"/>
  <c r="J136" i="126"/>
  <c r="J137" i="126"/>
  <c r="J138" i="126"/>
  <c r="J140" i="126"/>
  <c r="J141" i="126"/>
  <c r="J142" i="126"/>
  <c r="I143" i="126"/>
  <c r="J149" i="126"/>
  <c r="I151" i="126"/>
  <c r="I155" i="126"/>
  <c r="J156" i="126"/>
  <c r="J158" i="126"/>
  <c r="H160" i="126"/>
  <c r="I160" i="126"/>
  <c r="J161" i="126"/>
  <c r="J162" i="126"/>
  <c r="J163" i="126"/>
  <c r="H165" i="126"/>
  <c r="I165" i="126"/>
  <c r="J166" i="126"/>
  <c r="J167" i="126"/>
  <c r="H169" i="126"/>
  <c r="I169" i="126"/>
  <c r="J170" i="126"/>
  <c r="J171" i="126"/>
  <c r="G171" i="126" s="1"/>
  <c r="J173" i="126"/>
  <c r="J174" i="126"/>
  <c r="H175" i="126"/>
  <c r="I175" i="126"/>
  <c r="J176" i="126"/>
  <c r="J177" i="126"/>
  <c r="G177" i="126" s="1"/>
  <c r="H178" i="126"/>
  <c r="I178" i="126"/>
  <c r="J179" i="126"/>
  <c r="J180" i="126"/>
  <c r="J181" i="126"/>
  <c r="I195" i="126"/>
  <c r="I201" i="126"/>
  <c r="I22" i="126"/>
  <c r="J9" i="125"/>
  <c r="J11" i="125"/>
  <c r="I12" i="125"/>
  <c r="J12" i="125"/>
  <c r="J13" i="125"/>
  <c r="J14" i="125"/>
  <c r="F15" i="125"/>
  <c r="H15" i="125" s="1"/>
  <c r="J17" i="125"/>
  <c r="J19" i="125"/>
  <c r="J21" i="125"/>
  <c r="J22" i="125"/>
  <c r="J23" i="125"/>
  <c r="J24" i="125"/>
  <c r="I25" i="125"/>
  <c r="J25" i="125"/>
  <c r="I26" i="125"/>
  <c r="J26" i="125"/>
  <c r="I27" i="125"/>
  <c r="J27" i="125"/>
  <c r="J28" i="125"/>
  <c r="J29" i="125"/>
  <c r="F30" i="125"/>
  <c r="H30" i="125" s="1"/>
  <c r="H20" i="125" s="1"/>
  <c r="J33" i="125"/>
  <c r="I33" i="125"/>
  <c r="I35" i="125"/>
  <c r="J35" i="125"/>
  <c r="L38" i="125"/>
  <c r="F38" i="125" s="1"/>
  <c r="N43" i="125"/>
  <c r="F43" i="125" s="1"/>
  <c r="H43" i="125" s="1"/>
  <c r="H42" i="125" s="1"/>
  <c r="J44" i="125"/>
  <c r="R44" i="125"/>
  <c r="J45" i="125"/>
  <c r="R45" i="125"/>
  <c r="R46" i="125"/>
  <c r="J49" i="125"/>
  <c r="J50" i="125"/>
  <c r="J51" i="125"/>
  <c r="J52" i="125"/>
  <c r="H53" i="125"/>
  <c r="I53" i="125"/>
  <c r="J54" i="125"/>
  <c r="J55" i="125"/>
  <c r="J56" i="125"/>
  <c r="J57" i="125"/>
  <c r="J58" i="125"/>
  <c r="J59" i="125"/>
  <c r="J60" i="125"/>
  <c r="J61" i="125"/>
  <c r="H63" i="125"/>
  <c r="I63" i="125"/>
  <c r="J64" i="125"/>
  <c r="J65" i="125"/>
  <c r="J66" i="125"/>
  <c r="J69" i="125"/>
  <c r="J70" i="125"/>
  <c r="J71" i="125"/>
  <c r="H68" i="125"/>
  <c r="I72" i="125"/>
  <c r="I68" i="125" s="1"/>
  <c r="J73" i="125"/>
  <c r="J74" i="125"/>
  <c r="J75" i="125"/>
  <c r="J76" i="125"/>
  <c r="H77" i="125"/>
  <c r="I77" i="125"/>
  <c r="J78" i="125"/>
  <c r="J79" i="125"/>
  <c r="J80" i="125"/>
  <c r="J81" i="125"/>
  <c r="J82" i="125"/>
  <c r="J83" i="125"/>
  <c r="H85" i="125"/>
  <c r="I85" i="125"/>
  <c r="J86" i="125"/>
  <c r="J87" i="125"/>
  <c r="J88" i="125"/>
  <c r="J89" i="125"/>
  <c r="J90" i="125"/>
  <c r="J91" i="125"/>
  <c r="J92" i="125"/>
  <c r="J93" i="125"/>
  <c r="J94" i="125"/>
  <c r="J95" i="125"/>
  <c r="J96" i="125"/>
  <c r="J97" i="125"/>
  <c r="H98" i="125"/>
  <c r="I98" i="125"/>
  <c r="J99" i="125"/>
  <c r="J100" i="125"/>
  <c r="J101" i="125"/>
  <c r="J102" i="125"/>
  <c r="J104" i="125"/>
  <c r="J105" i="125"/>
  <c r="J106" i="125"/>
  <c r="J107" i="125"/>
  <c r="J110" i="125"/>
  <c r="J111" i="125"/>
  <c r="J112" i="125"/>
  <c r="J113" i="125"/>
  <c r="J114" i="125"/>
  <c r="J115" i="125"/>
  <c r="J116" i="125"/>
  <c r="J117" i="125"/>
  <c r="J118" i="125"/>
  <c r="J119" i="125"/>
  <c r="J120" i="125"/>
  <c r="J121" i="125"/>
  <c r="J122" i="125"/>
  <c r="J123" i="125"/>
  <c r="J124" i="125"/>
  <c r="J125" i="125"/>
  <c r="J126" i="125"/>
  <c r="J127" i="125"/>
  <c r="J128" i="125"/>
  <c r="J129" i="125"/>
  <c r="J130" i="125"/>
  <c r="J131" i="125"/>
  <c r="J132" i="125"/>
  <c r="J133" i="125"/>
  <c r="J134" i="125"/>
  <c r="J135" i="125"/>
  <c r="J136" i="125"/>
  <c r="J137" i="125"/>
  <c r="J138" i="125"/>
  <c r="J140" i="125"/>
  <c r="J141" i="125"/>
  <c r="J142" i="125"/>
  <c r="I143" i="125"/>
  <c r="J145" i="125"/>
  <c r="I147" i="125"/>
  <c r="J149" i="125"/>
  <c r="I151" i="125"/>
  <c r="I155" i="125"/>
  <c r="J156" i="125"/>
  <c r="J158" i="125"/>
  <c r="H160" i="125"/>
  <c r="I160" i="125"/>
  <c r="J161" i="125"/>
  <c r="J162" i="125"/>
  <c r="J163" i="125"/>
  <c r="H165" i="125"/>
  <c r="I165" i="125"/>
  <c r="J166" i="125"/>
  <c r="G166" i="125" s="1"/>
  <c r="J167" i="125"/>
  <c r="H169" i="125"/>
  <c r="I169" i="125"/>
  <c r="J170" i="125"/>
  <c r="J171" i="125"/>
  <c r="G171" i="125" s="1"/>
  <c r="J173" i="125"/>
  <c r="J174" i="125"/>
  <c r="H175" i="125"/>
  <c r="I175" i="125"/>
  <c r="J176" i="125"/>
  <c r="J177" i="125"/>
  <c r="G177" i="125" s="1"/>
  <c r="H178" i="125"/>
  <c r="I178" i="125"/>
  <c r="J179" i="125"/>
  <c r="J180" i="125"/>
  <c r="J181" i="125"/>
  <c r="I195" i="125"/>
  <c r="I201" i="125"/>
  <c r="J143" i="125"/>
  <c r="J144" i="125"/>
  <c r="L7" i="124"/>
  <c r="J9" i="124"/>
  <c r="J11" i="124"/>
  <c r="J12" i="124"/>
  <c r="J18" i="124"/>
  <c r="J19" i="124"/>
  <c r="J21" i="124"/>
  <c r="J22" i="124"/>
  <c r="J23" i="124"/>
  <c r="J24" i="124"/>
  <c r="I25" i="124"/>
  <c r="J25" i="124"/>
  <c r="J26" i="124"/>
  <c r="J27" i="124"/>
  <c r="J28" i="124"/>
  <c r="I29" i="124"/>
  <c r="J29" i="124"/>
  <c r="I35" i="124"/>
  <c r="J35" i="124"/>
  <c r="L38" i="124"/>
  <c r="F38" i="124" s="1"/>
  <c r="H38" i="124" s="1"/>
  <c r="J40" i="124"/>
  <c r="I42" i="124"/>
  <c r="N43" i="124"/>
  <c r="J44" i="124"/>
  <c r="J42" i="124" s="1"/>
  <c r="J45" i="124"/>
  <c r="R45" i="124"/>
  <c r="R46" i="124"/>
  <c r="J49" i="124"/>
  <c r="J50" i="124"/>
  <c r="J51" i="124"/>
  <c r="J52" i="124"/>
  <c r="H53" i="124"/>
  <c r="I53" i="124"/>
  <c r="J54" i="124"/>
  <c r="J55" i="124"/>
  <c r="J56" i="124"/>
  <c r="J57" i="124"/>
  <c r="J58" i="124"/>
  <c r="J59" i="124"/>
  <c r="J60" i="124"/>
  <c r="J61" i="124"/>
  <c r="H63" i="124"/>
  <c r="I63" i="124"/>
  <c r="J64" i="124"/>
  <c r="J65" i="124"/>
  <c r="J66" i="124"/>
  <c r="J69" i="124"/>
  <c r="J70" i="124"/>
  <c r="J71" i="124"/>
  <c r="H68" i="124"/>
  <c r="I72" i="124"/>
  <c r="I68" i="124" s="1"/>
  <c r="J73" i="124"/>
  <c r="J74" i="124"/>
  <c r="J75" i="124"/>
  <c r="J76" i="124"/>
  <c r="H77" i="124"/>
  <c r="I77" i="124"/>
  <c r="J78" i="124"/>
  <c r="J79" i="124"/>
  <c r="J80" i="124"/>
  <c r="J81" i="124"/>
  <c r="J82" i="124"/>
  <c r="J83" i="124"/>
  <c r="H85" i="124"/>
  <c r="I85" i="124"/>
  <c r="J86" i="124"/>
  <c r="J87" i="124"/>
  <c r="J88" i="124"/>
  <c r="J89" i="124"/>
  <c r="J90" i="124"/>
  <c r="J91" i="124"/>
  <c r="J92" i="124"/>
  <c r="J93" i="124"/>
  <c r="J94" i="124"/>
  <c r="J95" i="124"/>
  <c r="J96" i="124"/>
  <c r="J97" i="124"/>
  <c r="H98" i="124"/>
  <c r="I98" i="124"/>
  <c r="J99" i="124"/>
  <c r="J100" i="124"/>
  <c r="J101" i="124"/>
  <c r="J102" i="124"/>
  <c r="J104" i="124"/>
  <c r="J105" i="124"/>
  <c r="J106" i="124"/>
  <c r="J107" i="124"/>
  <c r="J110" i="124"/>
  <c r="J111" i="124"/>
  <c r="J112" i="124"/>
  <c r="J113" i="124"/>
  <c r="J114" i="124"/>
  <c r="J115" i="124"/>
  <c r="J116" i="124"/>
  <c r="J117" i="124"/>
  <c r="J118" i="124"/>
  <c r="J119" i="124"/>
  <c r="J120" i="124"/>
  <c r="J121" i="124"/>
  <c r="J122" i="124"/>
  <c r="J123" i="124"/>
  <c r="J124" i="124"/>
  <c r="J125" i="124"/>
  <c r="J126" i="124"/>
  <c r="J127" i="124"/>
  <c r="J128" i="124"/>
  <c r="J129" i="124"/>
  <c r="J130" i="124"/>
  <c r="J131" i="124"/>
  <c r="J132" i="124"/>
  <c r="J133" i="124"/>
  <c r="J134" i="124"/>
  <c r="J135" i="124"/>
  <c r="J136" i="124"/>
  <c r="J137" i="124"/>
  <c r="J138" i="124"/>
  <c r="I139" i="124"/>
  <c r="J141" i="124"/>
  <c r="J139" i="124" s="1"/>
  <c r="I151" i="124"/>
  <c r="J151" i="124"/>
  <c r="I155" i="124"/>
  <c r="J156" i="124"/>
  <c r="J158" i="124"/>
  <c r="H160" i="124"/>
  <c r="I160" i="124"/>
  <c r="J161" i="124"/>
  <c r="J162" i="124"/>
  <c r="J163" i="124"/>
  <c r="H165" i="124"/>
  <c r="I165" i="124"/>
  <c r="J166" i="124"/>
  <c r="J167" i="124"/>
  <c r="H169" i="124"/>
  <c r="I169" i="124"/>
  <c r="J170" i="124"/>
  <c r="G170" i="124" s="1"/>
  <c r="J171" i="124"/>
  <c r="J173" i="124"/>
  <c r="J174" i="124"/>
  <c r="H175" i="124"/>
  <c r="I175" i="124"/>
  <c r="J176" i="124"/>
  <c r="J177" i="124"/>
  <c r="G177" i="124" s="1"/>
  <c r="H178" i="124"/>
  <c r="I178" i="124"/>
  <c r="J179" i="124"/>
  <c r="J180" i="124"/>
  <c r="J181" i="124"/>
  <c r="I195" i="124"/>
  <c r="I201" i="124"/>
  <c r="L7" i="123"/>
  <c r="J9" i="123"/>
  <c r="J11" i="123"/>
  <c r="J12" i="123"/>
  <c r="J19" i="123"/>
  <c r="J21" i="123"/>
  <c r="J22" i="123"/>
  <c r="J23" i="123"/>
  <c r="J24" i="123"/>
  <c r="J25" i="123"/>
  <c r="J26" i="123"/>
  <c r="J27" i="123"/>
  <c r="J28" i="123"/>
  <c r="J29" i="123"/>
  <c r="I35" i="123"/>
  <c r="J35" i="123"/>
  <c r="L38" i="123"/>
  <c r="F38" i="123" s="1"/>
  <c r="H38" i="123" s="1"/>
  <c r="I42" i="123"/>
  <c r="N43" i="123"/>
  <c r="J44" i="123"/>
  <c r="J42" i="123" s="1"/>
  <c r="J45" i="123"/>
  <c r="R45" i="123"/>
  <c r="R46" i="123"/>
  <c r="J49" i="123"/>
  <c r="J50" i="123"/>
  <c r="J51" i="123"/>
  <c r="J52" i="123"/>
  <c r="H53" i="123"/>
  <c r="I53" i="123"/>
  <c r="J54" i="123"/>
  <c r="J55" i="123"/>
  <c r="J56" i="123"/>
  <c r="J57" i="123"/>
  <c r="J58" i="123"/>
  <c r="J59" i="123"/>
  <c r="J60" i="123"/>
  <c r="J61" i="123"/>
  <c r="H63" i="123"/>
  <c r="I63" i="123"/>
  <c r="J64" i="123"/>
  <c r="J65" i="123"/>
  <c r="J66" i="123"/>
  <c r="J69" i="123"/>
  <c r="J70" i="123"/>
  <c r="J71" i="123"/>
  <c r="H68" i="123"/>
  <c r="I72" i="123"/>
  <c r="I68" i="123" s="1"/>
  <c r="J73" i="123"/>
  <c r="J74" i="123"/>
  <c r="J75" i="123"/>
  <c r="J76" i="123"/>
  <c r="H77" i="123"/>
  <c r="I77" i="123"/>
  <c r="J78" i="123"/>
  <c r="J79" i="123"/>
  <c r="J80" i="123"/>
  <c r="J81" i="123"/>
  <c r="J82" i="123"/>
  <c r="J83" i="123"/>
  <c r="H85" i="123"/>
  <c r="I85" i="123"/>
  <c r="J86" i="123"/>
  <c r="J87" i="123"/>
  <c r="J88" i="123"/>
  <c r="J89" i="123"/>
  <c r="J90" i="123"/>
  <c r="J91" i="123"/>
  <c r="J92" i="123"/>
  <c r="J93" i="123"/>
  <c r="J94" i="123"/>
  <c r="J95" i="123"/>
  <c r="J96" i="123"/>
  <c r="J97" i="123"/>
  <c r="H98" i="123"/>
  <c r="I98" i="123"/>
  <c r="J99" i="123"/>
  <c r="J100" i="123"/>
  <c r="J101" i="123"/>
  <c r="J102" i="123"/>
  <c r="J104" i="123"/>
  <c r="J105" i="123"/>
  <c r="J106" i="123"/>
  <c r="J107" i="123"/>
  <c r="J110" i="123"/>
  <c r="J111" i="123"/>
  <c r="J112" i="123"/>
  <c r="J113" i="123"/>
  <c r="J114" i="123"/>
  <c r="J115" i="123"/>
  <c r="J116" i="123"/>
  <c r="J117" i="123"/>
  <c r="J118" i="123"/>
  <c r="J119" i="123"/>
  <c r="J120" i="123"/>
  <c r="J121" i="123"/>
  <c r="J122" i="123"/>
  <c r="J123" i="123"/>
  <c r="J124" i="123"/>
  <c r="J125" i="123"/>
  <c r="J126" i="123"/>
  <c r="J127" i="123"/>
  <c r="J128" i="123"/>
  <c r="J129" i="123"/>
  <c r="J130" i="123"/>
  <c r="J131" i="123"/>
  <c r="J132" i="123"/>
  <c r="J133" i="123"/>
  <c r="J134" i="123"/>
  <c r="J135" i="123"/>
  <c r="J136" i="123"/>
  <c r="J137" i="123"/>
  <c r="J138" i="123"/>
  <c r="I139" i="123"/>
  <c r="J141" i="123"/>
  <c r="J139" i="123" s="1"/>
  <c r="I151" i="123"/>
  <c r="J151" i="123"/>
  <c r="I155" i="123"/>
  <c r="J156" i="123"/>
  <c r="J158" i="123"/>
  <c r="H160" i="123"/>
  <c r="I160" i="123"/>
  <c r="J161" i="123"/>
  <c r="J162" i="123"/>
  <c r="J163" i="123"/>
  <c r="H165" i="123"/>
  <c r="I165" i="123"/>
  <c r="J166" i="123"/>
  <c r="G166" i="123" s="1"/>
  <c r="J167" i="123"/>
  <c r="H169" i="123"/>
  <c r="I169" i="123"/>
  <c r="J170" i="123"/>
  <c r="J171" i="123"/>
  <c r="G171" i="123" s="1"/>
  <c r="J173" i="123"/>
  <c r="J174" i="123"/>
  <c r="H175" i="123"/>
  <c r="I175" i="123"/>
  <c r="J176" i="123"/>
  <c r="J177" i="123"/>
  <c r="H178" i="123"/>
  <c r="I178" i="123"/>
  <c r="J179" i="123"/>
  <c r="J180" i="123"/>
  <c r="J181" i="123"/>
  <c r="I195" i="123"/>
  <c r="I201" i="123"/>
  <c r="J32" i="123"/>
  <c r="I32" i="123"/>
  <c r="J9" i="122"/>
  <c r="J11" i="122"/>
  <c r="J12" i="122"/>
  <c r="J13" i="122"/>
  <c r="J14" i="122"/>
  <c r="F15" i="122"/>
  <c r="H15" i="122" s="1"/>
  <c r="I15" i="122" s="1"/>
  <c r="I19" i="122"/>
  <c r="J19" i="122"/>
  <c r="J21" i="122"/>
  <c r="J22" i="122"/>
  <c r="J23" i="122"/>
  <c r="J24" i="122"/>
  <c r="I25" i="122"/>
  <c r="J25" i="122"/>
  <c r="J26" i="122"/>
  <c r="I27" i="122"/>
  <c r="J27" i="122"/>
  <c r="I28" i="122"/>
  <c r="J28" i="122"/>
  <c r="J29" i="122"/>
  <c r="F30" i="122"/>
  <c r="H30" i="122" s="1"/>
  <c r="H20" i="122" s="1"/>
  <c r="I34" i="122"/>
  <c r="I35" i="122"/>
  <c r="J35" i="122"/>
  <c r="L38" i="122"/>
  <c r="F38" i="122" s="1"/>
  <c r="H38" i="122" s="1"/>
  <c r="N43" i="122"/>
  <c r="F43" i="122" s="1"/>
  <c r="H43" i="122" s="1"/>
  <c r="H42" i="122" s="1"/>
  <c r="J44" i="122"/>
  <c r="R44" i="122"/>
  <c r="J45" i="122"/>
  <c r="R45" i="122"/>
  <c r="R46" i="122"/>
  <c r="J49" i="122"/>
  <c r="J50" i="122"/>
  <c r="J51" i="122"/>
  <c r="J52" i="122"/>
  <c r="H53" i="122"/>
  <c r="I53" i="122"/>
  <c r="J54" i="122"/>
  <c r="J55" i="122"/>
  <c r="J56" i="122"/>
  <c r="J57" i="122"/>
  <c r="J58" i="122"/>
  <c r="J59" i="122"/>
  <c r="J60" i="122"/>
  <c r="J61" i="122"/>
  <c r="H63" i="122"/>
  <c r="I63" i="122"/>
  <c r="J64" i="122"/>
  <c r="J65" i="122"/>
  <c r="J66" i="122"/>
  <c r="J69" i="122"/>
  <c r="J70" i="122"/>
  <c r="J71" i="122"/>
  <c r="H68" i="122"/>
  <c r="I72" i="122"/>
  <c r="I68" i="122" s="1"/>
  <c r="J73" i="122"/>
  <c r="J74" i="122"/>
  <c r="J75" i="122"/>
  <c r="J76" i="122"/>
  <c r="H77" i="122"/>
  <c r="I77" i="122"/>
  <c r="J78" i="122"/>
  <c r="J79" i="122"/>
  <c r="J80" i="122"/>
  <c r="J81" i="122"/>
  <c r="J82" i="122"/>
  <c r="J83" i="122"/>
  <c r="H85" i="122"/>
  <c r="I85" i="122"/>
  <c r="J86" i="122"/>
  <c r="J87" i="122"/>
  <c r="J88" i="122"/>
  <c r="J89" i="122"/>
  <c r="J90" i="122"/>
  <c r="J91" i="122"/>
  <c r="J92" i="122"/>
  <c r="J93" i="122"/>
  <c r="J94" i="122"/>
  <c r="J95" i="122"/>
  <c r="J96" i="122"/>
  <c r="J97" i="122"/>
  <c r="H98" i="122"/>
  <c r="I98" i="122"/>
  <c r="J99" i="122"/>
  <c r="J100" i="122"/>
  <c r="J101" i="122"/>
  <c r="J102" i="122"/>
  <c r="J104" i="122"/>
  <c r="J105" i="122"/>
  <c r="J106" i="122"/>
  <c r="J107" i="122"/>
  <c r="J110" i="122"/>
  <c r="J111" i="122"/>
  <c r="J112" i="122"/>
  <c r="J113" i="122"/>
  <c r="J114" i="122"/>
  <c r="J115" i="122"/>
  <c r="J116" i="122"/>
  <c r="J117" i="122"/>
  <c r="J118" i="122"/>
  <c r="J119" i="122"/>
  <c r="J120" i="122"/>
  <c r="J121" i="122"/>
  <c r="J122" i="122"/>
  <c r="J123" i="122"/>
  <c r="J124" i="122"/>
  <c r="J125" i="122"/>
  <c r="J126" i="122"/>
  <c r="J127" i="122"/>
  <c r="J128" i="122"/>
  <c r="J129" i="122"/>
  <c r="J130" i="122"/>
  <c r="J131" i="122"/>
  <c r="J132" i="122"/>
  <c r="J133" i="122"/>
  <c r="J134" i="122"/>
  <c r="J135" i="122"/>
  <c r="J136" i="122"/>
  <c r="J137" i="122"/>
  <c r="J138" i="122"/>
  <c r="J140" i="122"/>
  <c r="J141" i="122"/>
  <c r="J142" i="122"/>
  <c r="I145" i="122"/>
  <c r="J149" i="122"/>
  <c r="I151" i="122"/>
  <c r="I155" i="122"/>
  <c r="J156" i="122"/>
  <c r="J158" i="122"/>
  <c r="H160" i="122"/>
  <c r="I160" i="122"/>
  <c r="J161" i="122"/>
  <c r="J162" i="122"/>
  <c r="J163" i="122"/>
  <c r="H165" i="122"/>
  <c r="I165" i="122"/>
  <c r="J166" i="122"/>
  <c r="J167" i="122"/>
  <c r="H169" i="122"/>
  <c r="I169" i="122"/>
  <c r="J170" i="122"/>
  <c r="J171" i="122"/>
  <c r="J173" i="122"/>
  <c r="J174" i="122"/>
  <c r="H175" i="122"/>
  <c r="I175" i="122"/>
  <c r="J176" i="122"/>
  <c r="J177" i="122"/>
  <c r="H178" i="122"/>
  <c r="I178" i="122"/>
  <c r="J179" i="122"/>
  <c r="J180" i="122"/>
  <c r="J181" i="122"/>
  <c r="I195" i="122"/>
  <c r="I201" i="122"/>
  <c r="I21" i="122"/>
  <c r="L7" i="121"/>
  <c r="J9" i="121"/>
  <c r="I11" i="121"/>
  <c r="J11" i="121"/>
  <c r="J12" i="121"/>
  <c r="I19" i="121"/>
  <c r="J19" i="121"/>
  <c r="J21" i="121"/>
  <c r="J22" i="121"/>
  <c r="I23" i="121"/>
  <c r="J23" i="121"/>
  <c r="J24" i="121"/>
  <c r="J25" i="121"/>
  <c r="J26" i="121"/>
  <c r="I27" i="121"/>
  <c r="J27" i="121"/>
  <c r="J28" i="121"/>
  <c r="J29" i="121"/>
  <c r="I33" i="121"/>
  <c r="J33" i="121"/>
  <c r="I35" i="121"/>
  <c r="J35" i="121"/>
  <c r="L38" i="121"/>
  <c r="F38" i="121" s="1"/>
  <c r="H38" i="121" s="1"/>
  <c r="I42" i="121"/>
  <c r="N43" i="121"/>
  <c r="J44" i="121"/>
  <c r="J42" i="121" s="1"/>
  <c r="J45" i="121"/>
  <c r="R45" i="121"/>
  <c r="R46" i="121"/>
  <c r="J49" i="121"/>
  <c r="J50" i="121"/>
  <c r="J51" i="121"/>
  <c r="J52" i="121"/>
  <c r="H53" i="121"/>
  <c r="I53" i="121"/>
  <c r="J54" i="121"/>
  <c r="J55" i="121"/>
  <c r="J56" i="121"/>
  <c r="J57" i="121"/>
  <c r="J58" i="121"/>
  <c r="J59" i="121"/>
  <c r="J60" i="121"/>
  <c r="J61" i="121"/>
  <c r="H63" i="121"/>
  <c r="I63" i="121"/>
  <c r="J64" i="121"/>
  <c r="J65" i="121"/>
  <c r="J66" i="121"/>
  <c r="J69" i="121"/>
  <c r="J70" i="121"/>
  <c r="J71" i="121"/>
  <c r="H68" i="121"/>
  <c r="I72" i="121"/>
  <c r="I68" i="121" s="1"/>
  <c r="J73" i="121"/>
  <c r="J74" i="121"/>
  <c r="J75" i="121"/>
  <c r="J76" i="121"/>
  <c r="H77" i="121"/>
  <c r="I77" i="121"/>
  <c r="J78" i="121"/>
  <c r="J79" i="121"/>
  <c r="J80" i="121"/>
  <c r="J81" i="121"/>
  <c r="J82" i="121"/>
  <c r="J83" i="121"/>
  <c r="H85" i="121"/>
  <c r="I85" i="121"/>
  <c r="J86" i="121"/>
  <c r="J87" i="121"/>
  <c r="J88" i="121"/>
  <c r="J89" i="121"/>
  <c r="J90" i="121"/>
  <c r="J91" i="121"/>
  <c r="J92" i="121"/>
  <c r="J93" i="121"/>
  <c r="J94" i="121"/>
  <c r="J95" i="121"/>
  <c r="J96" i="121"/>
  <c r="J97" i="121"/>
  <c r="H98" i="121"/>
  <c r="I98" i="121"/>
  <c r="J99" i="121"/>
  <c r="J100" i="121"/>
  <c r="J101" i="121"/>
  <c r="J102" i="121"/>
  <c r="J104" i="121"/>
  <c r="J105" i="121"/>
  <c r="J106" i="121"/>
  <c r="J107" i="121"/>
  <c r="J110" i="121"/>
  <c r="J111" i="121"/>
  <c r="J112" i="121"/>
  <c r="J113" i="121"/>
  <c r="J114" i="121"/>
  <c r="J115" i="121"/>
  <c r="J116" i="121"/>
  <c r="J117" i="121"/>
  <c r="J118" i="121"/>
  <c r="J119" i="121"/>
  <c r="J120" i="121"/>
  <c r="J121" i="121"/>
  <c r="J122" i="121"/>
  <c r="J123" i="121"/>
  <c r="J124" i="121"/>
  <c r="J125" i="121"/>
  <c r="J126" i="121"/>
  <c r="J127" i="121"/>
  <c r="J128" i="121"/>
  <c r="J129" i="121"/>
  <c r="J130" i="121"/>
  <c r="J131" i="121"/>
  <c r="J132" i="121"/>
  <c r="J133" i="121"/>
  <c r="J134" i="121"/>
  <c r="J135" i="121"/>
  <c r="J136" i="121"/>
  <c r="J137" i="121"/>
  <c r="J138" i="121"/>
  <c r="I139" i="121"/>
  <c r="J141" i="121"/>
  <c r="J139" i="121" s="1"/>
  <c r="I151" i="121"/>
  <c r="J151" i="121"/>
  <c r="I155" i="121"/>
  <c r="J156" i="121"/>
  <c r="J158" i="121"/>
  <c r="H160" i="121"/>
  <c r="I160" i="121"/>
  <c r="J161" i="121"/>
  <c r="J162" i="121"/>
  <c r="J163" i="121"/>
  <c r="J160" i="121" s="1"/>
  <c r="H165" i="121"/>
  <c r="I165" i="121"/>
  <c r="J166" i="121"/>
  <c r="J167" i="121"/>
  <c r="H169" i="121"/>
  <c r="I169" i="121"/>
  <c r="J170" i="121"/>
  <c r="J171" i="121"/>
  <c r="G171" i="121" s="1"/>
  <c r="J173" i="121"/>
  <c r="J174" i="121"/>
  <c r="H175" i="121"/>
  <c r="I175" i="121"/>
  <c r="J176" i="121"/>
  <c r="J177" i="121"/>
  <c r="G177" i="121" s="1"/>
  <c r="H178" i="121"/>
  <c r="I178" i="121"/>
  <c r="J179" i="121"/>
  <c r="J180" i="121"/>
  <c r="J181" i="121"/>
  <c r="J178" i="121" s="1"/>
  <c r="I195" i="121"/>
  <c r="I201" i="121"/>
  <c r="L7" i="120"/>
  <c r="J9" i="120"/>
  <c r="J11" i="120"/>
  <c r="I12" i="120"/>
  <c r="J12" i="120"/>
  <c r="J19" i="120"/>
  <c r="J21" i="120"/>
  <c r="J22" i="120"/>
  <c r="J23" i="120"/>
  <c r="I24" i="120"/>
  <c r="J24" i="120"/>
  <c r="J25" i="120"/>
  <c r="J26" i="120"/>
  <c r="I27" i="120"/>
  <c r="J27" i="120"/>
  <c r="J28" i="120"/>
  <c r="J29" i="120"/>
  <c r="I32" i="120"/>
  <c r="J32" i="120"/>
  <c r="J34" i="120"/>
  <c r="I35" i="120"/>
  <c r="J35" i="120"/>
  <c r="L38" i="120"/>
  <c r="F38" i="120" s="1"/>
  <c r="J38" i="120" s="1"/>
  <c r="J40" i="120"/>
  <c r="I40" i="120"/>
  <c r="I42" i="120"/>
  <c r="N43" i="120"/>
  <c r="J44" i="120"/>
  <c r="J42" i="120" s="1"/>
  <c r="J45" i="120"/>
  <c r="R45" i="120"/>
  <c r="R46" i="120"/>
  <c r="J49" i="120"/>
  <c r="J50" i="120"/>
  <c r="J51" i="120"/>
  <c r="J52" i="120"/>
  <c r="H53" i="120"/>
  <c r="I53" i="120"/>
  <c r="J54" i="120"/>
  <c r="J55" i="120"/>
  <c r="J56" i="120"/>
  <c r="J57" i="120"/>
  <c r="J58" i="120"/>
  <c r="J59" i="120"/>
  <c r="J60" i="120"/>
  <c r="J61" i="120"/>
  <c r="H63" i="120"/>
  <c r="I63" i="120"/>
  <c r="J64" i="120"/>
  <c r="J65" i="120"/>
  <c r="J66" i="120"/>
  <c r="J69" i="120"/>
  <c r="J70" i="120"/>
  <c r="J71" i="120"/>
  <c r="H68" i="120"/>
  <c r="I72" i="120"/>
  <c r="I68" i="120" s="1"/>
  <c r="J73" i="120"/>
  <c r="J74" i="120"/>
  <c r="J75" i="120"/>
  <c r="J76" i="120"/>
  <c r="H77" i="120"/>
  <c r="I77" i="120"/>
  <c r="J78" i="120"/>
  <c r="J79" i="120"/>
  <c r="J80" i="120"/>
  <c r="J81" i="120"/>
  <c r="J82" i="120"/>
  <c r="J83" i="120"/>
  <c r="H85" i="120"/>
  <c r="I85" i="120"/>
  <c r="J86" i="120"/>
  <c r="J87" i="120"/>
  <c r="J88" i="120"/>
  <c r="J89" i="120"/>
  <c r="J90" i="120"/>
  <c r="J91" i="120"/>
  <c r="J92" i="120"/>
  <c r="J93" i="120"/>
  <c r="J94" i="120"/>
  <c r="J95" i="120"/>
  <c r="J96" i="120"/>
  <c r="J97" i="120"/>
  <c r="H98" i="120"/>
  <c r="I98" i="120"/>
  <c r="J99" i="120"/>
  <c r="J100" i="120"/>
  <c r="J101" i="120"/>
  <c r="J102" i="120"/>
  <c r="J104" i="120"/>
  <c r="J105" i="120"/>
  <c r="J106" i="120"/>
  <c r="J107" i="120"/>
  <c r="J110" i="120"/>
  <c r="J111" i="120"/>
  <c r="J112" i="120"/>
  <c r="J113" i="120"/>
  <c r="J114" i="120"/>
  <c r="J115" i="120"/>
  <c r="J116" i="120"/>
  <c r="J117" i="120"/>
  <c r="J118" i="120"/>
  <c r="J119" i="120"/>
  <c r="J120" i="120"/>
  <c r="J121" i="120"/>
  <c r="J122" i="120"/>
  <c r="J123" i="120"/>
  <c r="J124" i="120"/>
  <c r="J125" i="120"/>
  <c r="J126" i="120"/>
  <c r="J127" i="120"/>
  <c r="J128" i="120"/>
  <c r="J129" i="120"/>
  <c r="J130" i="120"/>
  <c r="J131" i="120"/>
  <c r="J132" i="120"/>
  <c r="J133" i="120"/>
  <c r="J134" i="120"/>
  <c r="J135" i="120"/>
  <c r="J136" i="120"/>
  <c r="J137" i="120"/>
  <c r="J138" i="120"/>
  <c r="I139" i="120"/>
  <c r="J141" i="120"/>
  <c r="J139" i="120" s="1"/>
  <c r="I151" i="120"/>
  <c r="J151" i="120"/>
  <c r="I155" i="120"/>
  <c r="J156" i="120"/>
  <c r="J158" i="120"/>
  <c r="H160" i="120"/>
  <c r="I160" i="120"/>
  <c r="J161" i="120"/>
  <c r="J162" i="120"/>
  <c r="J163" i="120"/>
  <c r="H165" i="120"/>
  <c r="I165" i="120"/>
  <c r="J166" i="120"/>
  <c r="J167" i="120"/>
  <c r="H169" i="120"/>
  <c r="I169" i="120"/>
  <c r="J170" i="120"/>
  <c r="G170" i="120" s="1"/>
  <c r="J171" i="120"/>
  <c r="G171" i="120" s="1"/>
  <c r="J173" i="120"/>
  <c r="J174" i="120"/>
  <c r="H175" i="120"/>
  <c r="I175" i="120"/>
  <c r="J176" i="120"/>
  <c r="J177" i="120"/>
  <c r="G177" i="120" s="1"/>
  <c r="H178" i="120"/>
  <c r="I178" i="120"/>
  <c r="J179" i="120"/>
  <c r="J180" i="120"/>
  <c r="J181" i="120"/>
  <c r="I195" i="120"/>
  <c r="I201" i="120"/>
  <c r="I34" i="120"/>
  <c r="I21" i="120"/>
  <c r="J9" i="119"/>
  <c r="J11" i="119"/>
  <c r="I12" i="119"/>
  <c r="J12" i="119"/>
  <c r="F15" i="119"/>
  <c r="H15" i="119" s="1"/>
  <c r="J18" i="119"/>
  <c r="J19" i="119"/>
  <c r="J21" i="119"/>
  <c r="J22" i="119"/>
  <c r="J23" i="119"/>
  <c r="J24" i="119"/>
  <c r="J25" i="119"/>
  <c r="I26" i="119"/>
  <c r="J26" i="119"/>
  <c r="J27" i="119"/>
  <c r="J28" i="119"/>
  <c r="I29" i="119"/>
  <c r="J29" i="119"/>
  <c r="F30" i="119"/>
  <c r="J33" i="119"/>
  <c r="I33" i="119"/>
  <c r="I34" i="119"/>
  <c r="I35" i="119"/>
  <c r="J35" i="119"/>
  <c r="L38" i="119"/>
  <c r="F38" i="119" s="1"/>
  <c r="H38" i="119" s="1"/>
  <c r="I42" i="119"/>
  <c r="N43" i="119"/>
  <c r="J44" i="119"/>
  <c r="J42" i="119" s="1"/>
  <c r="J45" i="119"/>
  <c r="R45" i="119"/>
  <c r="R46" i="119"/>
  <c r="J49" i="119"/>
  <c r="J50" i="119"/>
  <c r="J51" i="119"/>
  <c r="J52" i="119"/>
  <c r="H53" i="119"/>
  <c r="I53" i="119"/>
  <c r="J54" i="119"/>
  <c r="J55" i="119"/>
  <c r="J56" i="119"/>
  <c r="J57" i="119"/>
  <c r="J58" i="119"/>
  <c r="J59" i="119"/>
  <c r="J60" i="119"/>
  <c r="J61" i="119"/>
  <c r="H63" i="119"/>
  <c r="I63" i="119"/>
  <c r="J64" i="119"/>
  <c r="J65" i="119"/>
  <c r="J66" i="119"/>
  <c r="J69" i="119"/>
  <c r="J70" i="119"/>
  <c r="J71" i="119"/>
  <c r="H68" i="119"/>
  <c r="I72" i="119"/>
  <c r="I68" i="119" s="1"/>
  <c r="J73" i="119"/>
  <c r="J74" i="119"/>
  <c r="J75" i="119"/>
  <c r="J76" i="119"/>
  <c r="H77" i="119"/>
  <c r="I77" i="119"/>
  <c r="J78" i="119"/>
  <c r="J79" i="119"/>
  <c r="J80" i="119"/>
  <c r="J81" i="119"/>
  <c r="J82" i="119"/>
  <c r="J83" i="119"/>
  <c r="H85" i="119"/>
  <c r="I85" i="119"/>
  <c r="J86" i="119"/>
  <c r="J87" i="119"/>
  <c r="J88" i="119"/>
  <c r="J89" i="119"/>
  <c r="J90" i="119"/>
  <c r="J91" i="119"/>
  <c r="J92" i="119"/>
  <c r="J93" i="119"/>
  <c r="J94" i="119"/>
  <c r="J95" i="119"/>
  <c r="J96" i="119"/>
  <c r="J97" i="119"/>
  <c r="H98" i="119"/>
  <c r="I98" i="119"/>
  <c r="J99" i="119"/>
  <c r="J100" i="119"/>
  <c r="J101" i="119"/>
  <c r="J102" i="119"/>
  <c r="J104" i="119"/>
  <c r="J105" i="119"/>
  <c r="J106" i="119"/>
  <c r="J107" i="119"/>
  <c r="J110" i="119"/>
  <c r="J111" i="119"/>
  <c r="J112" i="119"/>
  <c r="J113" i="119"/>
  <c r="J114" i="119"/>
  <c r="J115" i="119"/>
  <c r="J116" i="119"/>
  <c r="J117" i="119"/>
  <c r="J118" i="119"/>
  <c r="J119" i="119"/>
  <c r="J120" i="119"/>
  <c r="J121" i="119"/>
  <c r="J122" i="119"/>
  <c r="J123" i="119"/>
  <c r="J124" i="119"/>
  <c r="J125" i="119"/>
  <c r="J126" i="119"/>
  <c r="J127" i="119"/>
  <c r="J128" i="119"/>
  <c r="J129" i="119"/>
  <c r="J130" i="119"/>
  <c r="J131" i="119"/>
  <c r="J132" i="119"/>
  <c r="J133" i="119"/>
  <c r="J134" i="119"/>
  <c r="J135" i="119"/>
  <c r="J136" i="119"/>
  <c r="J137" i="119"/>
  <c r="J138" i="119"/>
  <c r="I139" i="119"/>
  <c r="J141" i="119"/>
  <c r="J139" i="119" s="1"/>
  <c r="I151" i="119"/>
  <c r="I155" i="119"/>
  <c r="J156" i="119"/>
  <c r="J158" i="119"/>
  <c r="H160" i="119"/>
  <c r="I160" i="119"/>
  <c r="J161" i="119"/>
  <c r="J162" i="119"/>
  <c r="J163" i="119"/>
  <c r="H165" i="119"/>
  <c r="I165" i="119"/>
  <c r="J166" i="119"/>
  <c r="J167" i="119"/>
  <c r="H169" i="119"/>
  <c r="I169" i="119"/>
  <c r="J170" i="119"/>
  <c r="G170" i="119" s="1"/>
  <c r="J171" i="119"/>
  <c r="G171" i="119" s="1"/>
  <c r="J173" i="119"/>
  <c r="J174" i="119"/>
  <c r="H175" i="119"/>
  <c r="I175" i="119"/>
  <c r="J176" i="119"/>
  <c r="J177" i="119"/>
  <c r="G177" i="119" s="1"/>
  <c r="H178" i="119"/>
  <c r="I178" i="119"/>
  <c r="J179" i="119"/>
  <c r="J180" i="119"/>
  <c r="J181" i="119"/>
  <c r="H195" i="119"/>
  <c r="I195" i="119"/>
  <c r="I201" i="119"/>
  <c r="I32" i="119"/>
  <c r="J9" i="118"/>
  <c r="J11" i="118"/>
  <c r="J12" i="118"/>
  <c r="J13" i="118"/>
  <c r="J14" i="118"/>
  <c r="F15" i="118"/>
  <c r="H15" i="118" s="1"/>
  <c r="I19" i="118"/>
  <c r="J19" i="118"/>
  <c r="J21" i="118"/>
  <c r="J22" i="118"/>
  <c r="J23" i="118"/>
  <c r="J24" i="118"/>
  <c r="I25" i="118"/>
  <c r="J25" i="118"/>
  <c r="J26" i="118"/>
  <c r="J27" i="118"/>
  <c r="I28" i="118"/>
  <c r="J28" i="118"/>
  <c r="J29" i="118"/>
  <c r="F30" i="118"/>
  <c r="H30" i="118" s="1"/>
  <c r="H20" i="118" s="1"/>
  <c r="I33" i="118"/>
  <c r="I35" i="118"/>
  <c r="J35" i="118"/>
  <c r="L38" i="118"/>
  <c r="F38" i="118" s="1"/>
  <c r="H38" i="118" s="1"/>
  <c r="J40" i="118"/>
  <c r="N43" i="118"/>
  <c r="F43" i="118" s="1"/>
  <c r="H43" i="118" s="1"/>
  <c r="H42" i="118" s="1"/>
  <c r="J44" i="118"/>
  <c r="R44" i="118"/>
  <c r="J45" i="118"/>
  <c r="R45" i="118"/>
  <c r="R46" i="118"/>
  <c r="J49" i="118"/>
  <c r="J50" i="118"/>
  <c r="J51" i="118"/>
  <c r="J52" i="118"/>
  <c r="H53" i="118"/>
  <c r="I53" i="118"/>
  <c r="J54" i="118"/>
  <c r="J55" i="118"/>
  <c r="J56" i="118"/>
  <c r="J57" i="118"/>
  <c r="J58" i="118"/>
  <c r="J59" i="118"/>
  <c r="J60" i="118"/>
  <c r="J61" i="118"/>
  <c r="H63" i="118"/>
  <c r="I63" i="118"/>
  <c r="J64" i="118"/>
  <c r="J65" i="118"/>
  <c r="J66" i="118"/>
  <c r="J69" i="118"/>
  <c r="J70" i="118"/>
  <c r="J71" i="118"/>
  <c r="H68" i="118"/>
  <c r="I72" i="118"/>
  <c r="I68" i="118" s="1"/>
  <c r="J73" i="118"/>
  <c r="J74" i="118"/>
  <c r="J75" i="118"/>
  <c r="J76" i="118"/>
  <c r="H77" i="118"/>
  <c r="I77" i="118"/>
  <c r="J78" i="118"/>
  <c r="J79" i="118"/>
  <c r="J80" i="118"/>
  <c r="J81" i="118"/>
  <c r="J82" i="118"/>
  <c r="J83" i="118"/>
  <c r="H85" i="118"/>
  <c r="I85" i="118"/>
  <c r="J86" i="118"/>
  <c r="J87" i="118"/>
  <c r="J88" i="118"/>
  <c r="J89" i="118"/>
  <c r="J90" i="118"/>
  <c r="J91" i="118"/>
  <c r="J92" i="118"/>
  <c r="J93" i="118"/>
  <c r="J94" i="118"/>
  <c r="J95" i="118"/>
  <c r="J96" i="118"/>
  <c r="J97" i="118"/>
  <c r="H98" i="118"/>
  <c r="I98" i="118"/>
  <c r="J99" i="118"/>
  <c r="J100" i="118"/>
  <c r="J101" i="118"/>
  <c r="J102" i="118"/>
  <c r="J104" i="118"/>
  <c r="J105" i="118"/>
  <c r="J106" i="118"/>
  <c r="J107" i="118"/>
  <c r="J110" i="118"/>
  <c r="J111" i="118"/>
  <c r="J112" i="118"/>
  <c r="J113" i="118"/>
  <c r="J114" i="118"/>
  <c r="J115" i="118"/>
  <c r="J116" i="118"/>
  <c r="J117" i="118"/>
  <c r="J118" i="118"/>
  <c r="J119" i="118"/>
  <c r="J120" i="118"/>
  <c r="J121" i="118"/>
  <c r="J122" i="118"/>
  <c r="J123" i="118"/>
  <c r="J124" i="118"/>
  <c r="J125" i="118"/>
  <c r="J126" i="118"/>
  <c r="J127" i="118"/>
  <c r="J128" i="118"/>
  <c r="J129" i="118"/>
  <c r="J130" i="118"/>
  <c r="J131" i="118"/>
  <c r="J132" i="118"/>
  <c r="J133" i="118"/>
  <c r="J134" i="118"/>
  <c r="J135" i="118"/>
  <c r="J136" i="118"/>
  <c r="J137" i="118"/>
  <c r="J138" i="118"/>
  <c r="J140" i="118"/>
  <c r="J141" i="118"/>
  <c r="J142" i="118"/>
  <c r="I147" i="118"/>
  <c r="J149" i="118"/>
  <c r="I151" i="118"/>
  <c r="I155" i="118"/>
  <c r="J156" i="118"/>
  <c r="J158" i="118"/>
  <c r="H160" i="118"/>
  <c r="I160" i="118"/>
  <c r="J161" i="118"/>
  <c r="J162" i="118"/>
  <c r="J163" i="118"/>
  <c r="H165" i="118"/>
  <c r="I165" i="118"/>
  <c r="J166" i="118"/>
  <c r="G166" i="118" s="1"/>
  <c r="J167" i="118"/>
  <c r="H169" i="118"/>
  <c r="I169" i="118"/>
  <c r="J170" i="118"/>
  <c r="G170" i="118" s="1"/>
  <c r="J171" i="118"/>
  <c r="J173" i="118"/>
  <c r="J174" i="118"/>
  <c r="H175" i="118"/>
  <c r="I175" i="118"/>
  <c r="J176" i="118"/>
  <c r="J177" i="118"/>
  <c r="G177" i="118" s="1"/>
  <c r="H178" i="118"/>
  <c r="I178" i="118"/>
  <c r="J179" i="118"/>
  <c r="J180" i="118"/>
  <c r="J181" i="118"/>
  <c r="I195" i="118"/>
  <c r="I201" i="118"/>
  <c r="J147" i="118"/>
  <c r="J34" i="118"/>
  <c r="I11" i="118"/>
  <c r="J9" i="117"/>
  <c r="J11" i="117"/>
  <c r="J12" i="117"/>
  <c r="I13" i="117"/>
  <c r="J13" i="117"/>
  <c r="J14" i="117"/>
  <c r="F15" i="117"/>
  <c r="H15" i="117" s="1"/>
  <c r="J17" i="117"/>
  <c r="I19" i="117"/>
  <c r="J19" i="117"/>
  <c r="J21" i="117"/>
  <c r="I22" i="117"/>
  <c r="J22" i="117"/>
  <c r="J23" i="117"/>
  <c r="I24" i="117"/>
  <c r="J24" i="117"/>
  <c r="J25" i="117"/>
  <c r="I26" i="117"/>
  <c r="J26" i="117"/>
  <c r="J27" i="117"/>
  <c r="I28" i="117"/>
  <c r="J28" i="117"/>
  <c r="J29" i="117"/>
  <c r="F30" i="117"/>
  <c r="H30" i="117" s="1"/>
  <c r="H20" i="117" s="1"/>
  <c r="I34" i="117"/>
  <c r="I35" i="117"/>
  <c r="J35" i="117"/>
  <c r="L38" i="117"/>
  <c r="F38" i="117" s="1"/>
  <c r="I40" i="117"/>
  <c r="J40" i="117"/>
  <c r="N43" i="117"/>
  <c r="F43" i="117" s="1"/>
  <c r="H43" i="117" s="1"/>
  <c r="H42" i="117" s="1"/>
  <c r="J44" i="117"/>
  <c r="R44" i="117"/>
  <c r="J45" i="117"/>
  <c r="R45" i="117"/>
  <c r="R46" i="117"/>
  <c r="J49" i="117"/>
  <c r="J50" i="117"/>
  <c r="J51" i="117"/>
  <c r="J52" i="117"/>
  <c r="H53" i="117"/>
  <c r="I53" i="117"/>
  <c r="J54" i="117"/>
  <c r="J55" i="117"/>
  <c r="J56" i="117"/>
  <c r="J57" i="117"/>
  <c r="J58" i="117"/>
  <c r="J59" i="117"/>
  <c r="J60" i="117"/>
  <c r="J61" i="117"/>
  <c r="H63" i="117"/>
  <c r="I63" i="117"/>
  <c r="J64" i="117"/>
  <c r="J65" i="117"/>
  <c r="J66" i="117"/>
  <c r="J63" i="117" s="1"/>
  <c r="J69" i="117"/>
  <c r="J70" i="117"/>
  <c r="J71" i="117"/>
  <c r="H68" i="117"/>
  <c r="I72" i="117"/>
  <c r="I68" i="117" s="1"/>
  <c r="J73" i="117"/>
  <c r="J74" i="117"/>
  <c r="J75" i="117"/>
  <c r="J76" i="117"/>
  <c r="H77" i="117"/>
  <c r="I77" i="117"/>
  <c r="J78" i="117"/>
  <c r="J79" i="117"/>
  <c r="J80" i="117"/>
  <c r="J81" i="117"/>
  <c r="J82" i="117"/>
  <c r="J83" i="117"/>
  <c r="H85" i="117"/>
  <c r="I85" i="117"/>
  <c r="J86" i="117"/>
  <c r="J87" i="117"/>
  <c r="J88" i="117"/>
  <c r="J89" i="117"/>
  <c r="J90" i="117"/>
  <c r="J91" i="117"/>
  <c r="J92" i="117"/>
  <c r="J93" i="117"/>
  <c r="J94" i="117"/>
  <c r="J95" i="117"/>
  <c r="J96" i="117"/>
  <c r="J97" i="117"/>
  <c r="H98" i="117"/>
  <c r="I98" i="117"/>
  <c r="J99" i="117"/>
  <c r="J100" i="117"/>
  <c r="J101" i="117"/>
  <c r="J102" i="117"/>
  <c r="J104" i="117"/>
  <c r="J105" i="117"/>
  <c r="J106" i="117"/>
  <c r="J107" i="117"/>
  <c r="J110" i="117"/>
  <c r="J111" i="117"/>
  <c r="J112" i="117"/>
  <c r="J113" i="117"/>
  <c r="J114" i="117"/>
  <c r="J115" i="117"/>
  <c r="J116" i="117"/>
  <c r="J117" i="117"/>
  <c r="J118" i="117"/>
  <c r="J119" i="117"/>
  <c r="J120" i="117"/>
  <c r="J121" i="117"/>
  <c r="J122" i="117"/>
  <c r="J123" i="117"/>
  <c r="J124" i="117"/>
  <c r="J125" i="117"/>
  <c r="J126" i="117"/>
  <c r="J127" i="117"/>
  <c r="J128" i="117"/>
  <c r="J129" i="117"/>
  <c r="J130" i="117"/>
  <c r="J131" i="117"/>
  <c r="J132" i="117"/>
  <c r="J133" i="117"/>
  <c r="J134" i="117"/>
  <c r="J135" i="117"/>
  <c r="J136" i="117"/>
  <c r="J137" i="117"/>
  <c r="J138" i="117"/>
  <c r="J140" i="117"/>
  <c r="J141" i="117"/>
  <c r="J142" i="117"/>
  <c r="G142" i="117" s="1"/>
  <c r="I147" i="117"/>
  <c r="I148" i="117"/>
  <c r="J149" i="117"/>
  <c r="I151" i="117"/>
  <c r="I155" i="117"/>
  <c r="J156" i="117"/>
  <c r="J158" i="117"/>
  <c r="H160" i="117"/>
  <c r="I160" i="117"/>
  <c r="J161" i="117"/>
  <c r="J162" i="117"/>
  <c r="J163" i="117"/>
  <c r="H165" i="117"/>
  <c r="I165" i="117"/>
  <c r="J166" i="117"/>
  <c r="J167" i="117"/>
  <c r="H169" i="117"/>
  <c r="I169" i="117"/>
  <c r="J170" i="117"/>
  <c r="J171" i="117"/>
  <c r="G171" i="117" s="1"/>
  <c r="J173" i="117"/>
  <c r="J174" i="117"/>
  <c r="H175" i="117"/>
  <c r="I175" i="117"/>
  <c r="J176" i="117"/>
  <c r="J177" i="117"/>
  <c r="G177" i="117" s="1"/>
  <c r="H178" i="117"/>
  <c r="I178" i="117"/>
  <c r="J179" i="117"/>
  <c r="J180" i="117"/>
  <c r="J181" i="117"/>
  <c r="I195" i="117"/>
  <c r="I201" i="117"/>
  <c r="J147" i="117"/>
  <c r="J34" i="117"/>
  <c r="J9" i="116"/>
  <c r="J11" i="116"/>
  <c r="I12" i="116"/>
  <c r="J12" i="116"/>
  <c r="F15" i="116"/>
  <c r="H15" i="116" s="1"/>
  <c r="J18" i="116"/>
  <c r="I19" i="116"/>
  <c r="J19" i="116"/>
  <c r="J21" i="116"/>
  <c r="J22" i="116"/>
  <c r="J23" i="116"/>
  <c r="J24" i="116"/>
  <c r="J25" i="116"/>
  <c r="J26" i="116"/>
  <c r="J27" i="116"/>
  <c r="J28" i="116"/>
  <c r="J29" i="116"/>
  <c r="F30" i="116"/>
  <c r="H30" i="116" s="1"/>
  <c r="H20" i="116" s="1"/>
  <c r="I33" i="116"/>
  <c r="I34" i="116"/>
  <c r="I35" i="116"/>
  <c r="J35" i="116"/>
  <c r="L38" i="116"/>
  <c r="F38" i="116" s="1"/>
  <c r="I42" i="116"/>
  <c r="N43" i="116"/>
  <c r="J44" i="116"/>
  <c r="J42" i="116" s="1"/>
  <c r="J45" i="116"/>
  <c r="R45" i="116"/>
  <c r="R46" i="116"/>
  <c r="J49" i="116"/>
  <c r="J50" i="116"/>
  <c r="J51" i="116"/>
  <c r="J52" i="116"/>
  <c r="H53" i="116"/>
  <c r="I53" i="116"/>
  <c r="J54" i="116"/>
  <c r="J55" i="116"/>
  <c r="J56" i="116"/>
  <c r="J57" i="116"/>
  <c r="J58" i="116"/>
  <c r="J59" i="116"/>
  <c r="J60" i="116"/>
  <c r="J61" i="116"/>
  <c r="H63" i="116"/>
  <c r="I63" i="116"/>
  <c r="J64" i="116"/>
  <c r="J65" i="116"/>
  <c r="J66" i="116"/>
  <c r="J69" i="116"/>
  <c r="J70" i="116"/>
  <c r="J71" i="116"/>
  <c r="H68" i="116"/>
  <c r="I72" i="116"/>
  <c r="I68" i="116" s="1"/>
  <c r="J73" i="116"/>
  <c r="J74" i="116"/>
  <c r="J75" i="116"/>
  <c r="J76" i="116"/>
  <c r="H77" i="116"/>
  <c r="I77" i="116"/>
  <c r="J78" i="116"/>
  <c r="J79" i="116"/>
  <c r="J80" i="116"/>
  <c r="J81" i="116"/>
  <c r="J82" i="116"/>
  <c r="J83" i="116"/>
  <c r="H85" i="116"/>
  <c r="I85" i="116"/>
  <c r="J86" i="116"/>
  <c r="J87" i="116"/>
  <c r="J88" i="116"/>
  <c r="J89" i="116"/>
  <c r="J90" i="116"/>
  <c r="J91" i="116"/>
  <c r="J92" i="116"/>
  <c r="J93" i="116"/>
  <c r="J94" i="116"/>
  <c r="J95" i="116"/>
  <c r="J96" i="116"/>
  <c r="J97" i="116"/>
  <c r="H98" i="116"/>
  <c r="I98" i="116"/>
  <c r="J99" i="116"/>
  <c r="J100" i="116"/>
  <c r="J101" i="116"/>
  <c r="J102" i="116"/>
  <c r="J104" i="116"/>
  <c r="J105" i="116"/>
  <c r="J106" i="116"/>
  <c r="J107" i="116"/>
  <c r="J110" i="116"/>
  <c r="J111" i="116"/>
  <c r="J112" i="116"/>
  <c r="J113" i="116"/>
  <c r="J114" i="116"/>
  <c r="J115" i="116"/>
  <c r="J116" i="116"/>
  <c r="J117" i="116"/>
  <c r="J118" i="116"/>
  <c r="J119" i="116"/>
  <c r="J120" i="116"/>
  <c r="J121" i="116"/>
  <c r="J122" i="116"/>
  <c r="J123" i="116"/>
  <c r="J124" i="116"/>
  <c r="J125" i="116"/>
  <c r="J126" i="116"/>
  <c r="J127" i="116"/>
  <c r="J128" i="116"/>
  <c r="J129" i="116"/>
  <c r="J130" i="116"/>
  <c r="J131" i="116"/>
  <c r="J132" i="116"/>
  <c r="J133" i="116"/>
  <c r="J134" i="116"/>
  <c r="J135" i="116"/>
  <c r="J136" i="116"/>
  <c r="J137" i="116"/>
  <c r="J138" i="116"/>
  <c r="I139" i="116"/>
  <c r="J141" i="116"/>
  <c r="J139" i="116" s="1"/>
  <c r="I151" i="116"/>
  <c r="I155" i="116"/>
  <c r="J156" i="116"/>
  <c r="J158" i="116"/>
  <c r="H160" i="116"/>
  <c r="I160" i="116"/>
  <c r="J161" i="116"/>
  <c r="J162" i="116"/>
  <c r="J163" i="116"/>
  <c r="H165" i="116"/>
  <c r="I165" i="116"/>
  <c r="J166" i="116"/>
  <c r="J167" i="116"/>
  <c r="H169" i="116"/>
  <c r="I169" i="116"/>
  <c r="J170" i="116"/>
  <c r="G170" i="116" s="1"/>
  <c r="J171" i="116"/>
  <c r="J173" i="116"/>
  <c r="J174" i="116"/>
  <c r="H175" i="116"/>
  <c r="I175" i="116"/>
  <c r="J176" i="116"/>
  <c r="J177" i="116"/>
  <c r="G177" i="116" s="1"/>
  <c r="H178" i="116"/>
  <c r="I178" i="116"/>
  <c r="J179" i="116"/>
  <c r="J180" i="116"/>
  <c r="J181" i="116"/>
  <c r="I195" i="116"/>
  <c r="I201" i="116"/>
  <c r="J9" i="115"/>
  <c r="J11" i="115"/>
  <c r="J12" i="115"/>
  <c r="F15" i="115"/>
  <c r="J18" i="115"/>
  <c r="J19" i="115"/>
  <c r="J21" i="115"/>
  <c r="J22" i="115"/>
  <c r="J23" i="115"/>
  <c r="J24" i="115"/>
  <c r="J25" i="115"/>
  <c r="J26" i="115"/>
  <c r="I27" i="115"/>
  <c r="J27" i="115"/>
  <c r="J28" i="115"/>
  <c r="I29" i="115"/>
  <c r="J29" i="115"/>
  <c r="F30" i="115"/>
  <c r="H30" i="115" s="1"/>
  <c r="H20" i="115" s="1"/>
  <c r="J33" i="115"/>
  <c r="I33" i="115"/>
  <c r="I35" i="115"/>
  <c r="J35" i="115"/>
  <c r="L38" i="115"/>
  <c r="F38" i="115" s="1"/>
  <c r="H38" i="115" s="1"/>
  <c r="I42" i="115"/>
  <c r="N43" i="115"/>
  <c r="J44" i="115"/>
  <c r="J42" i="115" s="1"/>
  <c r="J45" i="115"/>
  <c r="R45" i="115"/>
  <c r="R46" i="115"/>
  <c r="R47" i="115" s="1"/>
  <c r="J49" i="115"/>
  <c r="J50" i="115"/>
  <c r="J51" i="115"/>
  <c r="J52" i="115"/>
  <c r="H53" i="115"/>
  <c r="I53" i="115"/>
  <c r="J54" i="115"/>
  <c r="J55" i="115"/>
  <c r="J56" i="115"/>
  <c r="J57" i="115"/>
  <c r="J58" i="115"/>
  <c r="J59" i="115"/>
  <c r="J60" i="115"/>
  <c r="J61" i="115"/>
  <c r="H63" i="115"/>
  <c r="I63" i="115"/>
  <c r="J64" i="115"/>
  <c r="J65" i="115"/>
  <c r="J66" i="115"/>
  <c r="J69" i="115"/>
  <c r="J70" i="115"/>
  <c r="J71" i="115"/>
  <c r="H68" i="115"/>
  <c r="I72" i="115"/>
  <c r="I68" i="115" s="1"/>
  <c r="J73" i="115"/>
  <c r="J74" i="115"/>
  <c r="J75" i="115"/>
  <c r="J76" i="115"/>
  <c r="H77" i="115"/>
  <c r="I77" i="115"/>
  <c r="J78" i="115"/>
  <c r="J79" i="115"/>
  <c r="J80" i="115"/>
  <c r="J81" i="115"/>
  <c r="J82" i="115"/>
  <c r="J83" i="115"/>
  <c r="H85" i="115"/>
  <c r="I85" i="115"/>
  <c r="J86" i="115"/>
  <c r="J87" i="115"/>
  <c r="J88" i="115"/>
  <c r="J89" i="115"/>
  <c r="J90" i="115"/>
  <c r="J91" i="115"/>
  <c r="J92" i="115"/>
  <c r="J93" i="115"/>
  <c r="J94" i="115"/>
  <c r="J95" i="115"/>
  <c r="J96" i="115"/>
  <c r="J97" i="115"/>
  <c r="H98" i="115"/>
  <c r="I98" i="115"/>
  <c r="J99" i="115"/>
  <c r="J100" i="115"/>
  <c r="J101" i="115"/>
  <c r="J102" i="115"/>
  <c r="J104" i="115"/>
  <c r="J105" i="115"/>
  <c r="J106" i="115"/>
  <c r="J107" i="115"/>
  <c r="J110" i="115"/>
  <c r="J111" i="115"/>
  <c r="J112" i="115"/>
  <c r="J113" i="115"/>
  <c r="J114" i="115"/>
  <c r="J115" i="115"/>
  <c r="J116" i="115"/>
  <c r="J117" i="115"/>
  <c r="J118" i="115"/>
  <c r="J119" i="115"/>
  <c r="J120" i="115"/>
  <c r="J121" i="115"/>
  <c r="J122" i="115"/>
  <c r="J123" i="115"/>
  <c r="J124" i="115"/>
  <c r="J125" i="115"/>
  <c r="J126" i="115"/>
  <c r="J127" i="115"/>
  <c r="J128" i="115"/>
  <c r="J129" i="115"/>
  <c r="J130" i="115"/>
  <c r="J131" i="115"/>
  <c r="J132" i="115"/>
  <c r="J133" i="115"/>
  <c r="J134" i="115"/>
  <c r="J135" i="115"/>
  <c r="J136" i="115"/>
  <c r="J137" i="115"/>
  <c r="J138" i="115"/>
  <c r="I139" i="115"/>
  <c r="J141" i="115"/>
  <c r="J139" i="115" s="1"/>
  <c r="I151" i="115"/>
  <c r="I155" i="115"/>
  <c r="J156" i="115"/>
  <c r="J158" i="115"/>
  <c r="H160" i="115"/>
  <c r="I160" i="115"/>
  <c r="J161" i="115"/>
  <c r="J162" i="115"/>
  <c r="J163" i="115"/>
  <c r="H165" i="115"/>
  <c r="I165" i="115"/>
  <c r="J166" i="115"/>
  <c r="G166" i="115" s="1"/>
  <c r="J167" i="115"/>
  <c r="H169" i="115"/>
  <c r="I169" i="115"/>
  <c r="J170" i="115"/>
  <c r="J171" i="115"/>
  <c r="G171" i="115" s="1"/>
  <c r="J173" i="115"/>
  <c r="J174" i="115"/>
  <c r="H175" i="115"/>
  <c r="I175" i="115"/>
  <c r="J176" i="115"/>
  <c r="J177" i="115"/>
  <c r="G177" i="115" s="1"/>
  <c r="H178" i="115"/>
  <c r="I178" i="115"/>
  <c r="J179" i="115"/>
  <c r="J180" i="115"/>
  <c r="J181" i="115"/>
  <c r="I195" i="115"/>
  <c r="I201" i="115"/>
  <c r="J32" i="115"/>
  <c r="J9" i="114"/>
  <c r="J11" i="114"/>
  <c r="J12" i="114"/>
  <c r="F15" i="114"/>
  <c r="H15" i="114" s="1"/>
  <c r="J19" i="114"/>
  <c r="J21" i="114"/>
  <c r="I22" i="114"/>
  <c r="J22" i="114"/>
  <c r="J23" i="114"/>
  <c r="I24" i="114"/>
  <c r="J24" i="114"/>
  <c r="I25" i="114"/>
  <c r="J25" i="114"/>
  <c r="J26" i="114"/>
  <c r="J27" i="114"/>
  <c r="I28" i="114"/>
  <c r="J28" i="114"/>
  <c r="J29" i="114"/>
  <c r="F30" i="114"/>
  <c r="J34" i="114"/>
  <c r="I34" i="114"/>
  <c r="I35" i="114"/>
  <c r="J35" i="114"/>
  <c r="L38" i="114"/>
  <c r="F38" i="114"/>
  <c r="J38" i="114" s="1"/>
  <c r="I42" i="114"/>
  <c r="N43" i="114"/>
  <c r="J44" i="114"/>
  <c r="J42" i="114" s="1"/>
  <c r="J45" i="114"/>
  <c r="R45" i="114"/>
  <c r="R46" i="114"/>
  <c r="J49" i="114"/>
  <c r="J50" i="114"/>
  <c r="J51" i="114"/>
  <c r="J52" i="114"/>
  <c r="H53" i="114"/>
  <c r="I53" i="114"/>
  <c r="J54" i="114"/>
  <c r="J55" i="114"/>
  <c r="J56" i="114"/>
  <c r="J57" i="114"/>
  <c r="J58" i="114"/>
  <c r="J59" i="114"/>
  <c r="J60" i="114"/>
  <c r="J61" i="114"/>
  <c r="H63" i="114"/>
  <c r="I63" i="114"/>
  <c r="J64" i="114"/>
  <c r="J65" i="114"/>
  <c r="J66" i="114"/>
  <c r="J69" i="114"/>
  <c r="J70" i="114"/>
  <c r="J71" i="114"/>
  <c r="H68" i="114"/>
  <c r="I72" i="114"/>
  <c r="I68" i="114" s="1"/>
  <c r="J73" i="114"/>
  <c r="J74" i="114"/>
  <c r="J75" i="114"/>
  <c r="J76" i="114"/>
  <c r="H77" i="114"/>
  <c r="I77" i="114"/>
  <c r="J78" i="114"/>
  <c r="J79" i="114"/>
  <c r="J80" i="114"/>
  <c r="J81" i="114"/>
  <c r="J82" i="114"/>
  <c r="J83" i="114"/>
  <c r="H85" i="114"/>
  <c r="I85" i="114"/>
  <c r="J86" i="114"/>
  <c r="J87" i="114"/>
  <c r="J88" i="114"/>
  <c r="J89" i="114"/>
  <c r="J90" i="114"/>
  <c r="J91" i="114"/>
  <c r="J92" i="114"/>
  <c r="J93" i="114"/>
  <c r="J94" i="114"/>
  <c r="J95" i="114"/>
  <c r="J96" i="114"/>
  <c r="J97" i="114"/>
  <c r="H98" i="114"/>
  <c r="I98" i="114"/>
  <c r="J99" i="114"/>
  <c r="J100" i="114"/>
  <c r="J101" i="114"/>
  <c r="J102" i="114"/>
  <c r="J104" i="114"/>
  <c r="J105" i="114"/>
  <c r="J106" i="114"/>
  <c r="J107" i="114"/>
  <c r="J110" i="114"/>
  <c r="J111" i="114"/>
  <c r="J112" i="114"/>
  <c r="J113" i="114"/>
  <c r="J114" i="114"/>
  <c r="J115" i="114"/>
  <c r="J116" i="114"/>
  <c r="J117" i="114"/>
  <c r="J118" i="114"/>
  <c r="J119" i="114"/>
  <c r="J120" i="114"/>
  <c r="J121" i="114"/>
  <c r="J122" i="114"/>
  <c r="J123" i="114"/>
  <c r="J124" i="114"/>
  <c r="J125" i="114"/>
  <c r="J126" i="114"/>
  <c r="J127" i="114"/>
  <c r="J128" i="114"/>
  <c r="J129" i="114"/>
  <c r="J130" i="114"/>
  <c r="J131" i="114"/>
  <c r="J132" i="114"/>
  <c r="J133" i="114"/>
  <c r="J134" i="114"/>
  <c r="J135" i="114"/>
  <c r="J136" i="114"/>
  <c r="J137" i="114"/>
  <c r="J138" i="114"/>
  <c r="I139" i="114"/>
  <c r="J141" i="114"/>
  <c r="J139" i="114" s="1"/>
  <c r="I151" i="114"/>
  <c r="I155" i="114"/>
  <c r="J156" i="114"/>
  <c r="J158" i="114"/>
  <c r="H160" i="114"/>
  <c r="I160" i="114"/>
  <c r="J161" i="114"/>
  <c r="J162" i="114"/>
  <c r="J163" i="114"/>
  <c r="H165" i="114"/>
  <c r="I165" i="114"/>
  <c r="J166" i="114"/>
  <c r="G166" i="114" s="1"/>
  <c r="J167" i="114"/>
  <c r="H169" i="114"/>
  <c r="I169" i="114"/>
  <c r="J170" i="114"/>
  <c r="G170" i="114" s="1"/>
  <c r="J171" i="114"/>
  <c r="G171" i="114" s="1"/>
  <c r="J173" i="114"/>
  <c r="J174" i="114"/>
  <c r="H175" i="114"/>
  <c r="I175" i="114"/>
  <c r="J176" i="114"/>
  <c r="J177" i="114"/>
  <c r="H178" i="114"/>
  <c r="I178" i="114"/>
  <c r="J179" i="114"/>
  <c r="J180" i="114"/>
  <c r="J181" i="114"/>
  <c r="I195" i="114"/>
  <c r="I201" i="114"/>
  <c r="L7" i="113"/>
  <c r="J9" i="113"/>
  <c r="J11" i="113"/>
  <c r="J12" i="113"/>
  <c r="I19" i="113"/>
  <c r="J19" i="113"/>
  <c r="J21" i="113"/>
  <c r="J22" i="113"/>
  <c r="I23" i="113"/>
  <c r="J23" i="113"/>
  <c r="J24" i="113"/>
  <c r="J25" i="113"/>
  <c r="J26" i="113"/>
  <c r="J27" i="113"/>
  <c r="I28" i="113"/>
  <c r="J28" i="113"/>
  <c r="J29" i="113"/>
  <c r="J32" i="113"/>
  <c r="J34" i="113"/>
  <c r="I35" i="113"/>
  <c r="J35" i="113"/>
  <c r="L38" i="113"/>
  <c r="F38" i="113" s="1"/>
  <c r="I42" i="113"/>
  <c r="N43" i="113"/>
  <c r="J44" i="113"/>
  <c r="J42" i="113" s="1"/>
  <c r="J45" i="113"/>
  <c r="R45" i="113"/>
  <c r="R46" i="113"/>
  <c r="J49" i="113"/>
  <c r="J50" i="113"/>
  <c r="J51" i="113"/>
  <c r="J52" i="113"/>
  <c r="H53" i="113"/>
  <c r="I53" i="113"/>
  <c r="J54" i="113"/>
  <c r="J55" i="113"/>
  <c r="J56" i="113"/>
  <c r="J57" i="113"/>
  <c r="J58" i="113"/>
  <c r="J59" i="113"/>
  <c r="J60" i="113"/>
  <c r="J61" i="113"/>
  <c r="H63" i="113"/>
  <c r="I63" i="113"/>
  <c r="J64" i="113"/>
  <c r="J65" i="113"/>
  <c r="J66" i="113"/>
  <c r="J69" i="113"/>
  <c r="J70" i="113"/>
  <c r="J71" i="113"/>
  <c r="H68" i="113"/>
  <c r="I72" i="113"/>
  <c r="I68" i="113" s="1"/>
  <c r="J73" i="113"/>
  <c r="J74" i="113"/>
  <c r="J72" i="113" s="1"/>
  <c r="J75" i="113"/>
  <c r="J76" i="113"/>
  <c r="H77" i="113"/>
  <c r="I77" i="113"/>
  <c r="J78" i="113"/>
  <c r="J79" i="113"/>
  <c r="J80" i="113"/>
  <c r="J81" i="113"/>
  <c r="J82" i="113"/>
  <c r="J83" i="113"/>
  <c r="H85" i="113"/>
  <c r="I85" i="113"/>
  <c r="J86" i="113"/>
  <c r="J87" i="113"/>
  <c r="J88" i="113"/>
  <c r="J89" i="113"/>
  <c r="J90" i="113"/>
  <c r="J91" i="113"/>
  <c r="J92" i="113"/>
  <c r="J93" i="113"/>
  <c r="J94" i="113"/>
  <c r="J95" i="113"/>
  <c r="J96" i="113"/>
  <c r="J97" i="113"/>
  <c r="H98" i="113"/>
  <c r="I98" i="113"/>
  <c r="J99" i="113"/>
  <c r="J100" i="113"/>
  <c r="J101" i="113"/>
  <c r="J102" i="113"/>
  <c r="J104" i="113"/>
  <c r="J105" i="113"/>
  <c r="J106" i="113"/>
  <c r="J107" i="113"/>
  <c r="J110" i="113"/>
  <c r="J111" i="113"/>
  <c r="J112" i="113"/>
  <c r="J113" i="113"/>
  <c r="J114" i="113"/>
  <c r="J115" i="113"/>
  <c r="J116" i="113"/>
  <c r="J117" i="113"/>
  <c r="J118" i="113"/>
  <c r="J119" i="113"/>
  <c r="J120" i="113"/>
  <c r="J121" i="113"/>
  <c r="J122" i="113"/>
  <c r="J123" i="113"/>
  <c r="J124" i="113"/>
  <c r="J125" i="113"/>
  <c r="J126" i="113"/>
  <c r="J127" i="113"/>
  <c r="J128" i="113"/>
  <c r="J129" i="113"/>
  <c r="J130" i="113"/>
  <c r="J131" i="113"/>
  <c r="J132" i="113"/>
  <c r="J133" i="113"/>
  <c r="J134" i="113"/>
  <c r="J135" i="113"/>
  <c r="J136" i="113"/>
  <c r="J137" i="113"/>
  <c r="J138" i="113"/>
  <c r="I139" i="113"/>
  <c r="J141" i="113"/>
  <c r="J139" i="113" s="1"/>
  <c r="I151" i="113"/>
  <c r="J151" i="113"/>
  <c r="I155" i="113"/>
  <c r="J156" i="113"/>
  <c r="J158" i="113"/>
  <c r="H160" i="113"/>
  <c r="I160" i="113"/>
  <c r="J161" i="113"/>
  <c r="J162" i="113"/>
  <c r="J163" i="113"/>
  <c r="H165" i="113"/>
  <c r="I165" i="113"/>
  <c r="J166" i="113"/>
  <c r="G166" i="113" s="1"/>
  <c r="J167" i="113"/>
  <c r="H169" i="113"/>
  <c r="I169" i="113"/>
  <c r="J170" i="113"/>
  <c r="J171" i="113"/>
  <c r="G171" i="113" s="1"/>
  <c r="J173" i="113"/>
  <c r="J174" i="113"/>
  <c r="H175" i="113"/>
  <c r="I175" i="113"/>
  <c r="J176" i="113"/>
  <c r="J175" i="113" s="1"/>
  <c r="J177" i="113"/>
  <c r="G177" i="113" s="1"/>
  <c r="H178" i="113"/>
  <c r="I178" i="113"/>
  <c r="J179" i="113"/>
  <c r="J180" i="113"/>
  <c r="J181" i="113"/>
  <c r="I195" i="113"/>
  <c r="I201" i="113"/>
  <c r="I34" i="113"/>
  <c r="I17" i="113"/>
  <c r="I32" i="113"/>
  <c r="L7" i="112"/>
  <c r="J9" i="112"/>
  <c r="J11" i="112"/>
  <c r="J12" i="112"/>
  <c r="J18" i="112"/>
  <c r="J19" i="112"/>
  <c r="J21" i="112"/>
  <c r="I22" i="112"/>
  <c r="J22" i="112"/>
  <c r="I23" i="112"/>
  <c r="J23" i="112"/>
  <c r="I24" i="112"/>
  <c r="J24" i="112"/>
  <c r="J25" i="112"/>
  <c r="I26" i="112"/>
  <c r="J26" i="112"/>
  <c r="J27" i="112"/>
  <c r="J28" i="112"/>
  <c r="J29" i="112"/>
  <c r="J32" i="112"/>
  <c r="I33" i="112"/>
  <c r="J34" i="112"/>
  <c r="I34" i="112"/>
  <c r="I35" i="112"/>
  <c r="J35" i="112"/>
  <c r="L38" i="112"/>
  <c r="F38" i="112" s="1"/>
  <c r="I42" i="112"/>
  <c r="N43" i="112"/>
  <c r="J44" i="112"/>
  <c r="J42" i="112" s="1"/>
  <c r="J45" i="112"/>
  <c r="R45" i="112"/>
  <c r="R46" i="112"/>
  <c r="J49" i="112"/>
  <c r="J50" i="112"/>
  <c r="J51" i="112"/>
  <c r="J52" i="112"/>
  <c r="H53" i="112"/>
  <c r="I53" i="112"/>
  <c r="J54" i="112"/>
  <c r="J55" i="112"/>
  <c r="J56" i="112"/>
  <c r="J57" i="112"/>
  <c r="J58" i="112"/>
  <c r="J59" i="112"/>
  <c r="J60" i="112"/>
  <c r="J61" i="112"/>
  <c r="H63" i="112"/>
  <c r="I63" i="112"/>
  <c r="J64" i="112"/>
  <c r="J65" i="112"/>
  <c r="J66" i="112"/>
  <c r="J69" i="112"/>
  <c r="J70" i="112"/>
  <c r="J71" i="112"/>
  <c r="H68" i="112"/>
  <c r="I72" i="112"/>
  <c r="I68" i="112" s="1"/>
  <c r="J73" i="112"/>
  <c r="J74" i="112"/>
  <c r="J75" i="112"/>
  <c r="J76" i="112"/>
  <c r="H77" i="112"/>
  <c r="I77" i="112"/>
  <c r="J78" i="112"/>
  <c r="J79" i="112"/>
  <c r="J80" i="112"/>
  <c r="J81" i="112"/>
  <c r="J82" i="112"/>
  <c r="J83" i="112"/>
  <c r="H85" i="112"/>
  <c r="I85" i="112"/>
  <c r="J86" i="112"/>
  <c r="J87" i="112"/>
  <c r="J88" i="112"/>
  <c r="J89" i="112"/>
  <c r="J90" i="112"/>
  <c r="J91" i="112"/>
  <c r="J92" i="112"/>
  <c r="J93" i="112"/>
  <c r="J94" i="112"/>
  <c r="J95" i="112"/>
  <c r="J96" i="112"/>
  <c r="J97" i="112"/>
  <c r="H98" i="112"/>
  <c r="I98" i="112"/>
  <c r="J99" i="112"/>
  <c r="J100" i="112"/>
  <c r="J101" i="112"/>
  <c r="J102" i="112"/>
  <c r="J104" i="112"/>
  <c r="J105" i="112"/>
  <c r="J106" i="112"/>
  <c r="J107" i="112"/>
  <c r="J110" i="112"/>
  <c r="J111" i="112"/>
  <c r="J112" i="112"/>
  <c r="J113" i="112"/>
  <c r="J114" i="112"/>
  <c r="J115" i="112"/>
  <c r="J116" i="112"/>
  <c r="J117" i="112"/>
  <c r="J118" i="112"/>
  <c r="J119" i="112"/>
  <c r="J120" i="112"/>
  <c r="J121" i="112"/>
  <c r="J122" i="112"/>
  <c r="J123" i="112"/>
  <c r="J124" i="112"/>
  <c r="J125" i="112"/>
  <c r="J126" i="112"/>
  <c r="J127" i="112"/>
  <c r="J128" i="112"/>
  <c r="J129" i="112"/>
  <c r="J130" i="112"/>
  <c r="J131" i="112"/>
  <c r="J132" i="112"/>
  <c r="J133" i="112"/>
  <c r="J134" i="112"/>
  <c r="J135" i="112"/>
  <c r="J136" i="112"/>
  <c r="J137" i="112"/>
  <c r="J138" i="112"/>
  <c r="I139" i="112"/>
  <c r="J141" i="112"/>
  <c r="J139" i="112" s="1"/>
  <c r="I151" i="112"/>
  <c r="J151" i="112"/>
  <c r="I155" i="112"/>
  <c r="J156" i="112"/>
  <c r="J158" i="112"/>
  <c r="H160" i="112"/>
  <c r="I160" i="112"/>
  <c r="J161" i="112"/>
  <c r="J162" i="112"/>
  <c r="J163" i="112"/>
  <c r="J160" i="112" s="1"/>
  <c r="H165" i="112"/>
  <c r="I165" i="112"/>
  <c r="J166" i="112"/>
  <c r="G166" i="112" s="1"/>
  <c r="J167" i="112"/>
  <c r="H169" i="112"/>
  <c r="I169" i="112"/>
  <c r="J170" i="112"/>
  <c r="G170" i="112" s="1"/>
  <c r="J171" i="112"/>
  <c r="G171" i="112" s="1"/>
  <c r="J173" i="112"/>
  <c r="J174" i="112"/>
  <c r="H175" i="112"/>
  <c r="I175" i="112"/>
  <c r="J176" i="112"/>
  <c r="J177" i="112"/>
  <c r="G177" i="112" s="1"/>
  <c r="H178" i="112"/>
  <c r="I178" i="112"/>
  <c r="J179" i="112"/>
  <c r="J180" i="112"/>
  <c r="J181" i="112"/>
  <c r="I195" i="112"/>
  <c r="I201" i="112"/>
  <c r="J33" i="112"/>
  <c r="J31" i="112" s="1"/>
  <c r="L7" i="111"/>
  <c r="J9" i="111"/>
  <c r="I11" i="111"/>
  <c r="J11" i="111"/>
  <c r="I12" i="111"/>
  <c r="J12" i="111"/>
  <c r="J17" i="111"/>
  <c r="J19" i="111"/>
  <c r="J21" i="111"/>
  <c r="J22" i="111"/>
  <c r="J23" i="111"/>
  <c r="I24" i="111"/>
  <c r="J24" i="111"/>
  <c r="I25" i="111"/>
  <c r="J25" i="111"/>
  <c r="J26" i="111"/>
  <c r="I27" i="111"/>
  <c r="J27" i="111"/>
  <c r="I28" i="111"/>
  <c r="J28" i="111"/>
  <c r="J29" i="111"/>
  <c r="I35" i="111"/>
  <c r="J35" i="111"/>
  <c r="L38" i="111"/>
  <c r="F38" i="111" s="1"/>
  <c r="J38" i="111" s="1"/>
  <c r="I42" i="111"/>
  <c r="N43" i="111"/>
  <c r="J44" i="111"/>
  <c r="J42" i="111" s="1"/>
  <c r="J45" i="111"/>
  <c r="R45" i="111"/>
  <c r="R46" i="111"/>
  <c r="J49" i="111"/>
  <c r="J50" i="111"/>
  <c r="J51" i="111"/>
  <c r="J52" i="111"/>
  <c r="H53" i="111"/>
  <c r="I53" i="111"/>
  <c r="J54" i="111"/>
  <c r="J55" i="111"/>
  <c r="J56" i="111"/>
  <c r="J57" i="111"/>
  <c r="J58" i="111"/>
  <c r="J59" i="111"/>
  <c r="J60" i="111"/>
  <c r="J61" i="111"/>
  <c r="H63" i="111"/>
  <c r="I63" i="111"/>
  <c r="J64" i="111"/>
  <c r="J65" i="111"/>
  <c r="J66" i="111"/>
  <c r="J69" i="111"/>
  <c r="J70" i="111"/>
  <c r="J71" i="111"/>
  <c r="H68" i="111"/>
  <c r="I72" i="111"/>
  <c r="I68" i="111" s="1"/>
  <c r="J73" i="111"/>
  <c r="J74" i="111"/>
  <c r="J75" i="111"/>
  <c r="J76" i="111"/>
  <c r="H77" i="111"/>
  <c r="I77" i="111"/>
  <c r="J78" i="111"/>
  <c r="J79" i="111"/>
  <c r="J80" i="111"/>
  <c r="J81" i="111"/>
  <c r="J82" i="111"/>
  <c r="J83" i="111"/>
  <c r="H85" i="111"/>
  <c r="I85" i="111"/>
  <c r="J86" i="111"/>
  <c r="J87" i="111"/>
  <c r="J88" i="111"/>
  <c r="J89" i="111"/>
  <c r="J90" i="111"/>
  <c r="J91" i="111"/>
  <c r="J92" i="111"/>
  <c r="J93" i="111"/>
  <c r="J94" i="111"/>
  <c r="J95" i="111"/>
  <c r="J96" i="111"/>
  <c r="J97" i="111"/>
  <c r="H98" i="111"/>
  <c r="I98" i="111"/>
  <c r="J99" i="111"/>
  <c r="J100" i="111"/>
  <c r="J101" i="111"/>
  <c r="J102" i="111"/>
  <c r="J104" i="111"/>
  <c r="J105" i="111"/>
  <c r="J106" i="111"/>
  <c r="J107" i="111"/>
  <c r="J110" i="111"/>
  <c r="J111" i="111"/>
  <c r="J112" i="111"/>
  <c r="J113" i="111"/>
  <c r="J114" i="111"/>
  <c r="J115" i="111"/>
  <c r="J116" i="111"/>
  <c r="J117" i="111"/>
  <c r="J118" i="111"/>
  <c r="J119" i="111"/>
  <c r="J120" i="111"/>
  <c r="J121" i="111"/>
  <c r="J122" i="111"/>
  <c r="J123" i="111"/>
  <c r="J124" i="111"/>
  <c r="J125" i="111"/>
  <c r="J126" i="111"/>
  <c r="J127" i="111"/>
  <c r="J128" i="111"/>
  <c r="J129" i="111"/>
  <c r="J130" i="111"/>
  <c r="J131" i="111"/>
  <c r="J132" i="111"/>
  <c r="J133" i="111"/>
  <c r="J134" i="111"/>
  <c r="J135" i="111"/>
  <c r="J136" i="111"/>
  <c r="J137" i="111"/>
  <c r="J138" i="111"/>
  <c r="I139" i="111"/>
  <c r="J141" i="111"/>
  <c r="J139" i="111" s="1"/>
  <c r="I151" i="111"/>
  <c r="J151" i="111"/>
  <c r="I155" i="111"/>
  <c r="J156" i="111"/>
  <c r="J158" i="111"/>
  <c r="H160" i="111"/>
  <c r="I160" i="111"/>
  <c r="J161" i="111"/>
  <c r="J162" i="111"/>
  <c r="J163" i="111"/>
  <c r="H165" i="111"/>
  <c r="I165" i="111"/>
  <c r="J166" i="111"/>
  <c r="J167" i="111"/>
  <c r="H169" i="111"/>
  <c r="I169" i="111"/>
  <c r="J170" i="111"/>
  <c r="G170" i="111" s="1"/>
  <c r="J171" i="111"/>
  <c r="J173" i="111"/>
  <c r="J174" i="111"/>
  <c r="H175" i="111"/>
  <c r="I175" i="111"/>
  <c r="J176" i="111"/>
  <c r="J177" i="111"/>
  <c r="G177" i="111" s="1"/>
  <c r="H178" i="111"/>
  <c r="I178" i="111"/>
  <c r="J179" i="111"/>
  <c r="J180" i="111"/>
  <c r="J181" i="111"/>
  <c r="I195" i="111"/>
  <c r="I201" i="111"/>
  <c r="I34" i="111"/>
  <c r="I21" i="111"/>
  <c r="J9" i="110"/>
  <c r="J11" i="110"/>
  <c r="J12" i="110"/>
  <c r="F15" i="110"/>
  <c r="I19" i="110"/>
  <c r="J19" i="110"/>
  <c r="J21" i="110"/>
  <c r="J22" i="110"/>
  <c r="I23" i="110"/>
  <c r="J23" i="110"/>
  <c r="J24" i="110"/>
  <c r="J25" i="110"/>
  <c r="J26" i="110"/>
  <c r="J27" i="110"/>
  <c r="I28" i="110"/>
  <c r="J28" i="110"/>
  <c r="I29" i="110"/>
  <c r="J29" i="110"/>
  <c r="F30" i="110"/>
  <c r="H30" i="110" s="1"/>
  <c r="H20" i="110" s="1"/>
  <c r="J32" i="110"/>
  <c r="J33" i="110"/>
  <c r="J34" i="110"/>
  <c r="I34" i="110"/>
  <c r="I35" i="110"/>
  <c r="J35" i="110"/>
  <c r="L38" i="110"/>
  <c r="F38" i="110" s="1"/>
  <c r="H38" i="110" s="1"/>
  <c r="I38" i="110" s="1"/>
  <c r="I42" i="110"/>
  <c r="N43" i="110"/>
  <c r="J44" i="110"/>
  <c r="J42" i="110" s="1"/>
  <c r="J45" i="110"/>
  <c r="R45" i="110"/>
  <c r="R46" i="110"/>
  <c r="J49" i="110"/>
  <c r="J50" i="110"/>
  <c r="J51" i="110"/>
  <c r="J52" i="110"/>
  <c r="H53" i="110"/>
  <c r="I53" i="110"/>
  <c r="J54" i="110"/>
  <c r="J55" i="110"/>
  <c r="J56" i="110"/>
  <c r="J57" i="110"/>
  <c r="J58" i="110"/>
  <c r="J59" i="110"/>
  <c r="J60" i="110"/>
  <c r="J61" i="110"/>
  <c r="H63" i="110"/>
  <c r="I63" i="110"/>
  <c r="J64" i="110"/>
  <c r="J65" i="110"/>
  <c r="J66" i="110"/>
  <c r="J69" i="110"/>
  <c r="J70" i="110"/>
  <c r="J71" i="110"/>
  <c r="H68" i="110"/>
  <c r="I72" i="110"/>
  <c r="I68" i="110" s="1"/>
  <c r="J73" i="110"/>
  <c r="J74" i="110"/>
  <c r="J75" i="110"/>
  <c r="J76" i="110"/>
  <c r="H77" i="110"/>
  <c r="I77" i="110"/>
  <c r="J78" i="110"/>
  <c r="J79" i="110"/>
  <c r="J80" i="110"/>
  <c r="J81" i="110"/>
  <c r="J82" i="110"/>
  <c r="J83" i="110"/>
  <c r="H85" i="110"/>
  <c r="I85" i="110"/>
  <c r="J86" i="110"/>
  <c r="J87" i="110"/>
  <c r="J88" i="110"/>
  <c r="J89" i="110"/>
  <c r="J90" i="110"/>
  <c r="J91" i="110"/>
  <c r="J92" i="110"/>
  <c r="J93" i="110"/>
  <c r="J94" i="110"/>
  <c r="J95" i="110"/>
  <c r="J96" i="110"/>
  <c r="J97" i="110"/>
  <c r="H98" i="110"/>
  <c r="I98" i="110"/>
  <c r="J99" i="110"/>
  <c r="J100" i="110"/>
  <c r="J101" i="110"/>
  <c r="J102" i="110"/>
  <c r="J104" i="110"/>
  <c r="J105" i="110"/>
  <c r="J106" i="110"/>
  <c r="J107" i="110"/>
  <c r="J110" i="110"/>
  <c r="J111" i="110"/>
  <c r="J112" i="110"/>
  <c r="J113" i="110"/>
  <c r="J114" i="110"/>
  <c r="J115" i="110"/>
  <c r="J116" i="110"/>
  <c r="J117" i="110"/>
  <c r="J118" i="110"/>
  <c r="J119" i="110"/>
  <c r="J120" i="110"/>
  <c r="J121" i="110"/>
  <c r="J122" i="110"/>
  <c r="J123" i="110"/>
  <c r="J124" i="110"/>
  <c r="J125" i="110"/>
  <c r="J126" i="110"/>
  <c r="J127" i="110"/>
  <c r="J128" i="110"/>
  <c r="J129" i="110"/>
  <c r="J130" i="110"/>
  <c r="J131" i="110"/>
  <c r="J132" i="110"/>
  <c r="J133" i="110"/>
  <c r="J134" i="110"/>
  <c r="J135" i="110"/>
  <c r="J136" i="110"/>
  <c r="J137" i="110"/>
  <c r="J138" i="110"/>
  <c r="I139" i="110"/>
  <c r="J141" i="110"/>
  <c r="J139" i="110" s="1"/>
  <c r="I151" i="110"/>
  <c r="I155" i="110"/>
  <c r="J156" i="110"/>
  <c r="J158" i="110"/>
  <c r="H160" i="110"/>
  <c r="I160" i="110"/>
  <c r="J161" i="110"/>
  <c r="J162" i="110"/>
  <c r="J163" i="110"/>
  <c r="H165" i="110"/>
  <c r="I165" i="110"/>
  <c r="J166" i="110"/>
  <c r="G166" i="110" s="1"/>
  <c r="J167" i="110"/>
  <c r="H169" i="110"/>
  <c r="I169" i="110"/>
  <c r="J170" i="110"/>
  <c r="J171" i="110"/>
  <c r="G171" i="110"/>
  <c r="J173" i="110"/>
  <c r="J174" i="110"/>
  <c r="H175" i="110"/>
  <c r="I175" i="110"/>
  <c r="J176" i="110"/>
  <c r="J177" i="110"/>
  <c r="G177" i="110" s="1"/>
  <c r="H178" i="110"/>
  <c r="I178" i="110"/>
  <c r="J179" i="110"/>
  <c r="J180" i="110"/>
  <c r="J181" i="110"/>
  <c r="I195" i="110"/>
  <c r="I201" i="110"/>
  <c r="I32" i="110"/>
  <c r="J9" i="109"/>
  <c r="J11" i="109"/>
  <c r="J12" i="109"/>
  <c r="F15" i="109"/>
  <c r="H15" i="109" s="1"/>
  <c r="J17" i="109"/>
  <c r="I19" i="109"/>
  <c r="J19" i="109"/>
  <c r="J21" i="109"/>
  <c r="J22" i="109"/>
  <c r="I23" i="109"/>
  <c r="J23" i="109"/>
  <c r="J24" i="109"/>
  <c r="I25" i="109"/>
  <c r="J25" i="109"/>
  <c r="J26" i="109"/>
  <c r="J27" i="109"/>
  <c r="I28" i="109"/>
  <c r="J28" i="109"/>
  <c r="I29" i="109"/>
  <c r="J29" i="109"/>
  <c r="F30" i="109"/>
  <c r="H30" i="109" s="1"/>
  <c r="H20" i="109" s="1"/>
  <c r="I35" i="109"/>
  <c r="J35" i="109"/>
  <c r="L38" i="109"/>
  <c r="F38" i="109" s="1"/>
  <c r="H38" i="109" s="1"/>
  <c r="I42" i="109"/>
  <c r="N43" i="109"/>
  <c r="J44" i="109"/>
  <c r="J42" i="109" s="1"/>
  <c r="J45" i="109"/>
  <c r="R45" i="109"/>
  <c r="R46" i="109"/>
  <c r="J49" i="109"/>
  <c r="J50" i="109"/>
  <c r="J51" i="109"/>
  <c r="J52" i="109"/>
  <c r="H53" i="109"/>
  <c r="I53" i="109"/>
  <c r="J54" i="109"/>
  <c r="J55" i="109"/>
  <c r="J56" i="109"/>
  <c r="J57" i="109"/>
  <c r="J58" i="109"/>
  <c r="J59" i="109"/>
  <c r="J60" i="109"/>
  <c r="J61" i="109"/>
  <c r="H63" i="109"/>
  <c r="I63" i="109"/>
  <c r="J64" i="109"/>
  <c r="J65" i="109"/>
  <c r="J66" i="109"/>
  <c r="J69" i="109"/>
  <c r="J70" i="109"/>
  <c r="J71" i="109"/>
  <c r="H68" i="109"/>
  <c r="I72" i="109"/>
  <c r="I68" i="109" s="1"/>
  <c r="J73" i="109"/>
  <c r="J74" i="109"/>
  <c r="J75" i="109"/>
  <c r="J76" i="109"/>
  <c r="H77" i="109"/>
  <c r="I77" i="109"/>
  <c r="J78" i="109"/>
  <c r="J79" i="109"/>
  <c r="J80" i="109"/>
  <c r="J81" i="109"/>
  <c r="J82" i="109"/>
  <c r="J83" i="109"/>
  <c r="H85" i="109"/>
  <c r="I85" i="109"/>
  <c r="J86" i="109"/>
  <c r="J87" i="109"/>
  <c r="J88" i="109"/>
  <c r="J89" i="109"/>
  <c r="J90" i="109"/>
  <c r="J91" i="109"/>
  <c r="J92" i="109"/>
  <c r="J93" i="109"/>
  <c r="J94" i="109"/>
  <c r="J95" i="109"/>
  <c r="J96" i="109"/>
  <c r="J97" i="109"/>
  <c r="H98" i="109"/>
  <c r="I98" i="109"/>
  <c r="J99" i="109"/>
  <c r="J100" i="109"/>
  <c r="J101" i="109"/>
  <c r="J102" i="109"/>
  <c r="J104" i="109"/>
  <c r="J105" i="109"/>
  <c r="J106" i="109"/>
  <c r="J107" i="109"/>
  <c r="J110" i="109"/>
  <c r="J111" i="109"/>
  <c r="J112" i="109"/>
  <c r="J113" i="109"/>
  <c r="J114" i="109"/>
  <c r="J115" i="109"/>
  <c r="J116" i="109"/>
  <c r="J117" i="109"/>
  <c r="J118" i="109"/>
  <c r="J119" i="109"/>
  <c r="J120" i="109"/>
  <c r="J121" i="109"/>
  <c r="J122" i="109"/>
  <c r="J123" i="109"/>
  <c r="J124" i="109"/>
  <c r="J125" i="109"/>
  <c r="J126" i="109"/>
  <c r="J127" i="109"/>
  <c r="J128" i="109"/>
  <c r="J129" i="109"/>
  <c r="J130" i="109"/>
  <c r="J131" i="109"/>
  <c r="J132" i="109"/>
  <c r="J133" i="109"/>
  <c r="J134" i="109"/>
  <c r="J135" i="109"/>
  <c r="J136" i="109"/>
  <c r="J137" i="109"/>
  <c r="J138" i="109"/>
  <c r="I139" i="109"/>
  <c r="J141" i="109"/>
  <c r="J139" i="109" s="1"/>
  <c r="I151" i="109"/>
  <c r="I155" i="109"/>
  <c r="J156" i="109"/>
  <c r="J158" i="109"/>
  <c r="H160" i="109"/>
  <c r="I160" i="109"/>
  <c r="J161" i="109"/>
  <c r="J162" i="109"/>
  <c r="J163" i="109"/>
  <c r="H165" i="109"/>
  <c r="I165" i="109"/>
  <c r="J166" i="109"/>
  <c r="G166" i="109" s="1"/>
  <c r="J167" i="109"/>
  <c r="H169" i="109"/>
  <c r="I169" i="109"/>
  <c r="J170" i="109"/>
  <c r="J171" i="109"/>
  <c r="G171" i="109" s="1"/>
  <c r="J173" i="109"/>
  <c r="J174" i="109"/>
  <c r="H175" i="109"/>
  <c r="I175" i="109"/>
  <c r="J176" i="109"/>
  <c r="J175" i="109" s="1"/>
  <c r="J177" i="109"/>
  <c r="G177" i="109" s="1"/>
  <c r="H178" i="109"/>
  <c r="I178" i="109"/>
  <c r="J179" i="109"/>
  <c r="J180" i="109"/>
  <c r="J181" i="109"/>
  <c r="I195" i="109"/>
  <c r="I201" i="109"/>
  <c r="J9" i="108"/>
  <c r="J11" i="108"/>
  <c r="J12" i="108"/>
  <c r="J13" i="108"/>
  <c r="J14" i="108"/>
  <c r="F15" i="108"/>
  <c r="J17" i="108"/>
  <c r="J18" i="108"/>
  <c r="I19" i="108"/>
  <c r="J19" i="108"/>
  <c r="J21" i="108"/>
  <c r="J22" i="108"/>
  <c r="J23" i="108"/>
  <c r="I24" i="108"/>
  <c r="J24" i="108"/>
  <c r="J25" i="108"/>
  <c r="J26" i="108"/>
  <c r="J27" i="108"/>
  <c r="I28" i="108"/>
  <c r="J28" i="108"/>
  <c r="J29" i="108"/>
  <c r="F30" i="108"/>
  <c r="I32" i="108"/>
  <c r="J33" i="108"/>
  <c r="I34" i="108"/>
  <c r="I35" i="108"/>
  <c r="J35" i="108"/>
  <c r="L38" i="108"/>
  <c r="F38" i="108" s="1"/>
  <c r="H38" i="108" s="1"/>
  <c r="I38" i="108" s="1"/>
  <c r="N43" i="108"/>
  <c r="F43" i="108" s="1"/>
  <c r="H43" i="108" s="1"/>
  <c r="H42" i="108" s="1"/>
  <c r="J44" i="108"/>
  <c r="R44" i="108"/>
  <c r="J45" i="108"/>
  <c r="R45" i="108"/>
  <c r="R46" i="108"/>
  <c r="J49" i="108"/>
  <c r="J50" i="108"/>
  <c r="J51" i="108"/>
  <c r="J52" i="108"/>
  <c r="H53" i="108"/>
  <c r="I53" i="108"/>
  <c r="J54" i="108"/>
  <c r="J55" i="108"/>
  <c r="J56" i="108"/>
  <c r="J57" i="108"/>
  <c r="J58" i="108"/>
  <c r="J59" i="108"/>
  <c r="J60" i="108"/>
  <c r="J61" i="108"/>
  <c r="H63" i="108"/>
  <c r="I63" i="108"/>
  <c r="J64" i="108"/>
  <c r="J65" i="108"/>
  <c r="J66" i="108"/>
  <c r="J69" i="108"/>
  <c r="J70" i="108"/>
  <c r="J71" i="108"/>
  <c r="H68" i="108"/>
  <c r="I72" i="108"/>
  <c r="I68" i="108" s="1"/>
  <c r="J73" i="108"/>
  <c r="J74" i="108"/>
  <c r="J72" i="108" s="1"/>
  <c r="J75" i="108"/>
  <c r="J76" i="108"/>
  <c r="H77" i="108"/>
  <c r="I77" i="108"/>
  <c r="J78" i="108"/>
  <c r="J79" i="108"/>
  <c r="J80" i="108"/>
  <c r="J81" i="108"/>
  <c r="J82" i="108"/>
  <c r="J83" i="108"/>
  <c r="H85" i="108"/>
  <c r="I85" i="108"/>
  <c r="J86" i="108"/>
  <c r="J87" i="108"/>
  <c r="J88" i="108"/>
  <c r="J89" i="108"/>
  <c r="J90" i="108"/>
  <c r="J91" i="108"/>
  <c r="J92" i="108"/>
  <c r="J93" i="108"/>
  <c r="J94" i="108"/>
  <c r="J95" i="108"/>
  <c r="J96" i="108"/>
  <c r="J97" i="108"/>
  <c r="H98" i="108"/>
  <c r="I98" i="108"/>
  <c r="J99" i="108"/>
  <c r="J100" i="108"/>
  <c r="J101" i="108"/>
  <c r="J102" i="108"/>
  <c r="J104" i="108"/>
  <c r="J105" i="108"/>
  <c r="J106" i="108"/>
  <c r="J107" i="108"/>
  <c r="J110" i="108"/>
  <c r="J111" i="108"/>
  <c r="J112" i="108"/>
  <c r="J113" i="108"/>
  <c r="J114" i="108"/>
  <c r="J115" i="108"/>
  <c r="J116" i="108"/>
  <c r="J117" i="108"/>
  <c r="J118" i="108"/>
  <c r="J119" i="108"/>
  <c r="J120" i="108"/>
  <c r="J121" i="108"/>
  <c r="J122" i="108"/>
  <c r="J123" i="108"/>
  <c r="J124" i="108"/>
  <c r="J125" i="108"/>
  <c r="J126" i="108"/>
  <c r="J127" i="108"/>
  <c r="J128" i="108"/>
  <c r="J129" i="108"/>
  <c r="J130" i="108"/>
  <c r="J131" i="108"/>
  <c r="J132" i="108"/>
  <c r="J133" i="108"/>
  <c r="J134" i="108"/>
  <c r="J135" i="108"/>
  <c r="J136" i="108"/>
  <c r="J137" i="108"/>
  <c r="J138" i="108"/>
  <c r="J140" i="108"/>
  <c r="J141" i="108"/>
  <c r="J142" i="108"/>
  <c r="I144" i="108"/>
  <c r="J144" i="108"/>
  <c r="I147" i="108"/>
  <c r="J149" i="108"/>
  <c r="I151" i="108"/>
  <c r="I155" i="108"/>
  <c r="J156" i="108"/>
  <c r="J158" i="108"/>
  <c r="H160" i="108"/>
  <c r="I160" i="108"/>
  <c r="J161" i="108"/>
  <c r="J162" i="108"/>
  <c r="J163" i="108"/>
  <c r="H165" i="108"/>
  <c r="I165" i="108"/>
  <c r="J166" i="108"/>
  <c r="J167" i="108"/>
  <c r="H169" i="108"/>
  <c r="I169" i="108"/>
  <c r="J170" i="108"/>
  <c r="G170" i="108" s="1"/>
  <c r="J171" i="108"/>
  <c r="G171" i="108" s="1"/>
  <c r="J173" i="108"/>
  <c r="J174" i="108"/>
  <c r="H175" i="108"/>
  <c r="I175" i="108"/>
  <c r="J176" i="108"/>
  <c r="J177" i="108"/>
  <c r="G177" i="108" s="1"/>
  <c r="H178" i="108"/>
  <c r="I178" i="108"/>
  <c r="J179" i="108"/>
  <c r="J180" i="108"/>
  <c r="J181" i="108"/>
  <c r="I195" i="108"/>
  <c r="I201" i="108"/>
  <c r="I148" i="108"/>
  <c r="I13" i="108"/>
  <c r="I21" i="108"/>
  <c r="J9" i="107"/>
  <c r="J11" i="107"/>
  <c r="I12" i="107"/>
  <c r="J12" i="107"/>
  <c r="J13" i="107"/>
  <c r="I14" i="107"/>
  <c r="J14" i="107"/>
  <c r="F15" i="107"/>
  <c r="H15" i="107" s="1"/>
  <c r="J17" i="107"/>
  <c r="J19" i="107"/>
  <c r="J21" i="107"/>
  <c r="I22" i="107"/>
  <c r="J22" i="107"/>
  <c r="J23" i="107"/>
  <c r="I24" i="107"/>
  <c r="J24" i="107"/>
  <c r="J25" i="107"/>
  <c r="J26" i="107"/>
  <c r="J27" i="107"/>
  <c r="J28" i="107"/>
  <c r="J29" i="107"/>
  <c r="F30" i="107"/>
  <c r="H30" i="107" s="1"/>
  <c r="H20" i="107" s="1"/>
  <c r="I33" i="107"/>
  <c r="I35" i="107"/>
  <c r="J35" i="107"/>
  <c r="L38" i="107"/>
  <c r="F38" i="107" s="1"/>
  <c r="H38" i="107" s="1"/>
  <c r="N43" i="107"/>
  <c r="F43" i="107" s="1"/>
  <c r="H43" i="107" s="1"/>
  <c r="H42" i="107" s="1"/>
  <c r="J44" i="107"/>
  <c r="R44" i="107"/>
  <c r="J45" i="107"/>
  <c r="R45" i="107"/>
  <c r="R46" i="107"/>
  <c r="J49" i="107"/>
  <c r="J50" i="107"/>
  <c r="J51" i="107"/>
  <c r="J52" i="107"/>
  <c r="H53" i="107"/>
  <c r="I53" i="107"/>
  <c r="J54" i="107"/>
  <c r="J55" i="107"/>
  <c r="J56" i="107"/>
  <c r="J57" i="107"/>
  <c r="J58" i="107"/>
  <c r="J59" i="107"/>
  <c r="J60" i="107"/>
  <c r="J61" i="107"/>
  <c r="H63" i="107"/>
  <c r="I63" i="107"/>
  <c r="J64" i="107"/>
  <c r="J65" i="107"/>
  <c r="J66" i="107"/>
  <c r="J69" i="107"/>
  <c r="J70" i="107"/>
  <c r="J71" i="107"/>
  <c r="H68" i="107"/>
  <c r="I72" i="107"/>
  <c r="I68" i="107" s="1"/>
  <c r="J73" i="107"/>
  <c r="J74" i="107"/>
  <c r="J75" i="107"/>
  <c r="J76" i="107"/>
  <c r="H77" i="107"/>
  <c r="I77" i="107"/>
  <c r="J78" i="107"/>
  <c r="J79" i="107"/>
  <c r="J80" i="107"/>
  <c r="J81" i="107"/>
  <c r="J82" i="107"/>
  <c r="J83" i="107"/>
  <c r="H85" i="107"/>
  <c r="I85" i="107"/>
  <c r="J86" i="107"/>
  <c r="J87" i="107"/>
  <c r="J88" i="107"/>
  <c r="J89" i="107"/>
  <c r="J90" i="107"/>
  <c r="J91" i="107"/>
  <c r="J92" i="107"/>
  <c r="J93" i="107"/>
  <c r="J94" i="107"/>
  <c r="J95" i="107"/>
  <c r="J96" i="107"/>
  <c r="J97" i="107"/>
  <c r="H98" i="107"/>
  <c r="I98" i="107"/>
  <c r="J99" i="107"/>
  <c r="J100" i="107"/>
  <c r="J101" i="107"/>
  <c r="J102" i="107"/>
  <c r="J104" i="107"/>
  <c r="J105" i="107"/>
  <c r="J106" i="107"/>
  <c r="J107" i="107"/>
  <c r="J110" i="107"/>
  <c r="J111" i="107"/>
  <c r="J112" i="107"/>
  <c r="J113" i="107"/>
  <c r="J114" i="107"/>
  <c r="J115" i="107"/>
  <c r="J116" i="107"/>
  <c r="J117" i="107"/>
  <c r="J118" i="107"/>
  <c r="J119" i="107"/>
  <c r="J120" i="107"/>
  <c r="J121" i="107"/>
  <c r="J122" i="107"/>
  <c r="J123" i="107"/>
  <c r="J124" i="107"/>
  <c r="J125" i="107"/>
  <c r="J126" i="107"/>
  <c r="J127" i="107"/>
  <c r="J128" i="107"/>
  <c r="J129" i="107"/>
  <c r="J130" i="107"/>
  <c r="J131" i="107"/>
  <c r="J132" i="107"/>
  <c r="J133" i="107"/>
  <c r="J134" i="107"/>
  <c r="J135" i="107"/>
  <c r="J136" i="107"/>
  <c r="J137" i="107"/>
  <c r="J138" i="107"/>
  <c r="J140" i="107"/>
  <c r="J141" i="107"/>
  <c r="J142" i="107"/>
  <c r="J145" i="107"/>
  <c r="I148" i="107"/>
  <c r="J149" i="107"/>
  <c r="I151" i="107"/>
  <c r="I155" i="107"/>
  <c r="J156" i="107"/>
  <c r="J158" i="107"/>
  <c r="H160" i="107"/>
  <c r="I160" i="107"/>
  <c r="J161" i="107"/>
  <c r="J162" i="107"/>
  <c r="J163" i="107"/>
  <c r="H165" i="107"/>
  <c r="I165" i="107"/>
  <c r="J166" i="107"/>
  <c r="G166" i="107" s="1"/>
  <c r="J167" i="107"/>
  <c r="H169" i="107"/>
  <c r="I169" i="107"/>
  <c r="J170" i="107"/>
  <c r="J171" i="107"/>
  <c r="G171" i="107" s="1"/>
  <c r="J173" i="107"/>
  <c r="J174" i="107"/>
  <c r="H175" i="107"/>
  <c r="I175" i="107"/>
  <c r="J176" i="107"/>
  <c r="J177" i="107"/>
  <c r="G177" i="107" s="1"/>
  <c r="H178" i="107"/>
  <c r="I178" i="107"/>
  <c r="J179" i="107"/>
  <c r="J180" i="107"/>
  <c r="J181" i="107"/>
  <c r="I195" i="107"/>
  <c r="I201" i="107"/>
  <c r="J9" i="106"/>
  <c r="J11" i="106"/>
  <c r="J12" i="106"/>
  <c r="F15" i="106"/>
  <c r="J19" i="106"/>
  <c r="I21" i="106"/>
  <c r="J21" i="106"/>
  <c r="I22" i="106"/>
  <c r="J22" i="106"/>
  <c r="I23" i="106"/>
  <c r="J23" i="106"/>
  <c r="J24" i="106"/>
  <c r="J25" i="106"/>
  <c r="I26" i="106"/>
  <c r="J26" i="106"/>
  <c r="J27" i="106"/>
  <c r="J28" i="106"/>
  <c r="I29" i="106"/>
  <c r="J29" i="106"/>
  <c r="F30" i="106"/>
  <c r="J32" i="106"/>
  <c r="I32" i="106"/>
  <c r="I35" i="106"/>
  <c r="J35" i="106"/>
  <c r="L38" i="106"/>
  <c r="F38" i="106" s="1"/>
  <c r="I40" i="106"/>
  <c r="I42" i="106"/>
  <c r="N43" i="106"/>
  <c r="J44" i="106"/>
  <c r="J42" i="106" s="1"/>
  <c r="J45" i="106"/>
  <c r="R45" i="106"/>
  <c r="R46" i="106"/>
  <c r="J49" i="106"/>
  <c r="J50" i="106"/>
  <c r="J51" i="106"/>
  <c r="J52" i="106"/>
  <c r="H53" i="106"/>
  <c r="I53" i="106"/>
  <c r="J54" i="106"/>
  <c r="J55" i="106"/>
  <c r="J56" i="106"/>
  <c r="J57" i="106"/>
  <c r="J58" i="106"/>
  <c r="J59" i="106"/>
  <c r="J60" i="106"/>
  <c r="J61" i="106"/>
  <c r="H63" i="106"/>
  <c r="I63" i="106"/>
  <c r="J64" i="106"/>
  <c r="J65" i="106"/>
  <c r="J66" i="106"/>
  <c r="J69" i="106"/>
  <c r="J70" i="106"/>
  <c r="J71" i="106"/>
  <c r="H68" i="106"/>
  <c r="I72" i="106"/>
  <c r="I68" i="106" s="1"/>
  <c r="J73" i="106"/>
  <c r="J74" i="106"/>
  <c r="J75" i="106"/>
  <c r="J76" i="106"/>
  <c r="H77" i="106"/>
  <c r="I77" i="106"/>
  <c r="J78" i="106"/>
  <c r="J79" i="106"/>
  <c r="J80" i="106"/>
  <c r="J81" i="106"/>
  <c r="J82" i="106"/>
  <c r="J83" i="106"/>
  <c r="H85" i="106"/>
  <c r="I85" i="106"/>
  <c r="J86" i="106"/>
  <c r="J87" i="106"/>
  <c r="J88" i="106"/>
  <c r="J89" i="106"/>
  <c r="J90" i="106"/>
  <c r="J91" i="106"/>
  <c r="J92" i="106"/>
  <c r="J93" i="106"/>
  <c r="J94" i="106"/>
  <c r="J95" i="106"/>
  <c r="J96" i="106"/>
  <c r="J97" i="106"/>
  <c r="H98" i="106"/>
  <c r="I98" i="106"/>
  <c r="J99" i="106"/>
  <c r="J100" i="106"/>
  <c r="J101" i="106"/>
  <c r="J102" i="106"/>
  <c r="J104" i="106"/>
  <c r="J105" i="106"/>
  <c r="J106" i="106"/>
  <c r="J107" i="106"/>
  <c r="J110" i="106"/>
  <c r="J111" i="106"/>
  <c r="J112" i="106"/>
  <c r="J113" i="106"/>
  <c r="J114" i="106"/>
  <c r="J115" i="106"/>
  <c r="J116" i="106"/>
  <c r="J117" i="106"/>
  <c r="J118" i="106"/>
  <c r="J119" i="106"/>
  <c r="J120" i="106"/>
  <c r="J121" i="106"/>
  <c r="J122" i="106"/>
  <c r="J123" i="106"/>
  <c r="J124" i="106"/>
  <c r="J125" i="106"/>
  <c r="J126" i="106"/>
  <c r="J127" i="106"/>
  <c r="J128" i="106"/>
  <c r="J129" i="106"/>
  <c r="J130" i="106"/>
  <c r="J131" i="106"/>
  <c r="J132" i="106"/>
  <c r="J133" i="106"/>
  <c r="J134" i="106"/>
  <c r="J135" i="106"/>
  <c r="J136" i="106"/>
  <c r="J137" i="106"/>
  <c r="J138" i="106"/>
  <c r="I139" i="106"/>
  <c r="J141" i="106"/>
  <c r="J139" i="106" s="1"/>
  <c r="I151" i="106"/>
  <c r="I155" i="106"/>
  <c r="J156" i="106"/>
  <c r="J158" i="106"/>
  <c r="H160" i="106"/>
  <c r="I160" i="106"/>
  <c r="J161" i="106"/>
  <c r="J162" i="106"/>
  <c r="J163" i="106"/>
  <c r="H165" i="106"/>
  <c r="I165" i="106"/>
  <c r="J166" i="106"/>
  <c r="G166" i="106" s="1"/>
  <c r="J167" i="106"/>
  <c r="H169" i="106"/>
  <c r="I169" i="106"/>
  <c r="J170" i="106"/>
  <c r="G170" i="106" s="1"/>
  <c r="J171" i="106"/>
  <c r="G171" i="106" s="1"/>
  <c r="J173" i="106"/>
  <c r="J174" i="106"/>
  <c r="H175" i="106"/>
  <c r="I175" i="106"/>
  <c r="J176" i="106"/>
  <c r="J177" i="106"/>
  <c r="G177" i="106" s="1"/>
  <c r="H178" i="106"/>
  <c r="I178" i="106"/>
  <c r="J179" i="106"/>
  <c r="J180" i="106"/>
  <c r="J181" i="106"/>
  <c r="I195" i="106"/>
  <c r="I201" i="106"/>
  <c r="I11" i="106"/>
  <c r="J33" i="106"/>
  <c r="J9" i="105"/>
  <c r="J11" i="105"/>
  <c r="J12" i="105"/>
  <c r="I13" i="105"/>
  <c r="J13" i="105"/>
  <c r="J14" i="105"/>
  <c r="F15" i="105"/>
  <c r="H15" i="105" s="1"/>
  <c r="I15" i="105" s="1"/>
  <c r="I19" i="105"/>
  <c r="J19" i="105"/>
  <c r="I21" i="105"/>
  <c r="J21" i="105"/>
  <c r="J22" i="105"/>
  <c r="I23" i="105"/>
  <c r="J23" i="105"/>
  <c r="J24" i="105"/>
  <c r="I25" i="105"/>
  <c r="J25" i="105"/>
  <c r="J26" i="105"/>
  <c r="J27" i="105"/>
  <c r="I28" i="105"/>
  <c r="J28" i="105"/>
  <c r="I29" i="105"/>
  <c r="J29" i="105"/>
  <c r="I32" i="105"/>
  <c r="I33" i="105"/>
  <c r="J33" i="105"/>
  <c r="I35" i="105"/>
  <c r="J35" i="105"/>
  <c r="L38" i="105"/>
  <c r="H38" i="105" s="1"/>
  <c r="N43" i="105"/>
  <c r="H43" i="105" s="1"/>
  <c r="H42" i="105" s="1"/>
  <c r="J44" i="105"/>
  <c r="R44" i="105"/>
  <c r="J45" i="105"/>
  <c r="R45" i="105"/>
  <c r="R46" i="105"/>
  <c r="J49" i="105"/>
  <c r="J50" i="105"/>
  <c r="J51" i="105"/>
  <c r="J52" i="105"/>
  <c r="H53" i="105"/>
  <c r="I53" i="105"/>
  <c r="J54" i="105"/>
  <c r="J55" i="105"/>
  <c r="J56" i="105"/>
  <c r="J57" i="105"/>
  <c r="J58" i="105"/>
  <c r="J59" i="105"/>
  <c r="J60" i="105"/>
  <c r="J61" i="105"/>
  <c r="H63" i="105"/>
  <c r="I63" i="105"/>
  <c r="J64" i="105"/>
  <c r="J65" i="105"/>
  <c r="J66" i="105"/>
  <c r="J69" i="105"/>
  <c r="J70" i="105"/>
  <c r="J71" i="105"/>
  <c r="H68" i="105"/>
  <c r="I72" i="105"/>
  <c r="I68" i="105" s="1"/>
  <c r="J73" i="105"/>
  <c r="J74" i="105"/>
  <c r="J75" i="105"/>
  <c r="J76" i="105"/>
  <c r="H77" i="105"/>
  <c r="I77" i="105"/>
  <c r="J78" i="105"/>
  <c r="J79" i="105"/>
  <c r="J80" i="105"/>
  <c r="J81" i="105"/>
  <c r="J82" i="105"/>
  <c r="J83" i="105"/>
  <c r="H85" i="105"/>
  <c r="I85" i="105"/>
  <c r="J86" i="105"/>
  <c r="J87" i="105"/>
  <c r="J88" i="105"/>
  <c r="J89" i="105"/>
  <c r="J90" i="105"/>
  <c r="J91" i="105"/>
  <c r="J92" i="105"/>
  <c r="J93" i="105"/>
  <c r="J94" i="105"/>
  <c r="J95" i="105"/>
  <c r="J96" i="105"/>
  <c r="J97" i="105"/>
  <c r="H98" i="105"/>
  <c r="I98" i="105"/>
  <c r="J99" i="105"/>
  <c r="J100" i="105"/>
  <c r="J101" i="105"/>
  <c r="J102" i="105"/>
  <c r="J104" i="105"/>
  <c r="J105" i="105"/>
  <c r="J106" i="105"/>
  <c r="J107" i="105"/>
  <c r="J110" i="105"/>
  <c r="J111" i="105"/>
  <c r="J112" i="105"/>
  <c r="J113" i="105"/>
  <c r="J114" i="105"/>
  <c r="J115" i="105"/>
  <c r="J116" i="105"/>
  <c r="J117" i="105"/>
  <c r="J118" i="105"/>
  <c r="J119" i="105"/>
  <c r="J120" i="105"/>
  <c r="J121" i="105"/>
  <c r="J122" i="105"/>
  <c r="J123" i="105"/>
  <c r="J124" i="105"/>
  <c r="J125" i="105"/>
  <c r="J126" i="105"/>
  <c r="J127" i="105"/>
  <c r="J128" i="105"/>
  <c r="J129" i="105"/>
  <c r="J130" i="105"/>
  <c r="J131" i="105"/>
  <c r="J132" i="105"/>
  <c r="J133" i="105"/>
  <c r="J134" i="105"/>
  <c r="J135" i="105"/>
  <c r="J136" i="105"/>
  <c r="J137" i="105"/>
  <c r="J138" i="105"/>
  <c r="J140" i="105"/>
  <c r="J141" i="105"/>
  <c r="J142" i="105"/>
  <c r="I144" i="105"/>
  <c r="I145" i="105"/>
  <c r="J149" i="105"/>
  <c r="I151" i="105"/>
  <c r="I155" i="105"/>
  <c r="J156" i="105"/>
  <c r="J158" i="105"/>
  <c r="H160" i="105"/>
  <c r="I160" i="105"/>
  <c r="J161" i="105"/>
  <c r="J162" i="105"/>
  <c r="J163" i="105"/>
  <c r="H165" i="105"/>
  <c r="I165" i="105"/>
  <c r="J166" i="105"/>
  <c r="G166" i="105" s="1"/>
  <c r="J167" i="105"/>
  <c r="H169" i="105"/>
  <c r="I169" i="105"/>
  <c r="J170" i="105"/>
  <c r="G170" i="105" s="1"/>
  <c r="J171" i="105"/>
  <c r="G171" i="105" s="1"/>
  <c r="J173" i="105"/>
  <c r="J174" i="105"/>
  <c r="H175" i="105"/>
  <c r="I175" i="105"/>
  <c r="J176" i="105"/>
  <c r="J177" i="105"/>
  <c r="G177" i="105" s="1"/>
  <c r="H178" i="105"/>
  <c r="I178" i="105"/>
  <c r="J179" i="105"/>
  <c r="J180" i="105"/>
  <c r="J181" i="105"/>
  <c r="H195" i="105"/>
  <c r="I195" i="105"/>
  <c r="I201" i="105"/>
  <c r="J145" i="105"/>
  <c r="I11" i="105"/>
  <c r="L7" i="104"/>
  <c r="J9" i="104"/>
  <c r="J11" i="104"/>
  <c r="J12" i="104"/>
  <c r="J18" i="104"/>
  <c r="I19" i="104"/>
  <c r="J19" i="104"/>
  <c r="J21" i="104"/>
  <c r="J22" i="104"/>
  <c r="J23" i="104"/>
  <c r="I24" i="104"/>
  <c r="J24" i="104"/>
  <c r="I25" i="104"/>
  <c r="J25" i="104"/>
  <c r="I26" i="104"/>
  <c r="J26" i="104"/>
  <c r="I27" i="104"/>
  <c r="J27" i="104"/>
  <c r="J28" i="104"/>
  <c r="J29" i="104"/>
  <c r="J32" i="104"/>
  <c r="J33" i="104"/>
  <c r="I33" i="104"/>
  <c r="J34" i="104"/>
  <c r="J31" i="104" s="1"/>
  <c r="I35" i="104"/>
  <c r="J35" i="104"/>
  <c r="L38" i="104"/>
  <c r="F38" i="104" s="1"/>
  <c r="H38" i="104" s="1"/>
  <c r="I40" i="104"/>
  <c r="I42" i="104"/>
  <c r="N43" i="104"/>
  <c r="J44" i="104"/>
  <c r="J42" i="104" s="1"/>
  <c r="J45" i="104"/>
  <c r="R45" i="104"/>
  <c r="R46" i="104"/>
  <c r="J49" i="104"/>
  <c r="J50" i="104"/>
  <c r="J51" i="104"/>
  <c r="J52" i="104"/>
  <c r="H53" i="104"/>
  <c r="I53" i="104"/>
  <c r="J54" i="104"/>
  <c r="J55" i="104"/>
  <c r="J56" i="104"/>
  <c r="J57" i="104"/>
  <c r="J58" i="104"/>
  <c r="J59" i="104"/>
  <c r="J60" i="104"/>
  <c r="J61" i="104"/>
  <c r="H63" i="104"/>
  <c r="I63" i="104"/>
  <c r="J64" i="104"/>
  <c r="J65" i="104"/>
  <c r="J66" i="104"/>
  <c r="J69" i="104"/>
  <c r="J70" i="104"/>
  <c r="J71" i="104"/>
  <c r="H68" i="104"/>
  <c r="I72" i="104"/>
  <c r="I68" i="104" s="1"/>
  <c r="J73" i="104"/>
  <c r="J74" i="104"/>
  <c r="J75" i="104"/>
  <c r="J76" i="104"/>
  <c r="H77" i="104"/>
  <c r="I77" i="104"/>
  <c r="J78" i="104"/>
  <c r="J79" i="104"/>
  <c r="J80" i="104"/>
  <c r="J81" i="104"/>
  <c r="J82" i="104"/>
  <c r="J83" i="104"/>
  <c r="H85" i="104"/>
  <c r="I85" i="104"/>
  <c r="J86" i="104"/>
  <c r="J87" i="104"/>
  <c r="J88" i="104"/>
  <c r="J89" i="104"/>
  <c r="J90" i="104"/>
  <c r="J91" i="104"/>
  <c r="J92" i="104"/>
  <c r="J93" i="104"/>
  <c r="J94" i="104"/>
  <c r="J95" i="104"/>
  <c r="J96" i="104"/>
  <c r="J97" i="104"/>
  <c r="H98" i="104"/>
  <c r="I98" i="104"/>
  <c r="J99" i="104"/>
  <c r="J100" i="104"/>
  <c r="J101" i="104"/>
  <c r="J102" i="104"/>
  <c r="J104" i="104"/>
  <c r="J105" i="104"/>
  <c r="J106" i="104"/>
  <c r="J107" i="104"/>
  <c r="J110" i="104"/>
  <c r="J111" i="104"/>
  <c r="J112" i="104"/>
  <c r="J113" i="104"/>
  <c r="J114" i="104"/>
  <c r="J115" i="104"/>
  <c r="J116" i="104"/>
  <c r="J117" i="104"/>
  <c r="J118" i="104"/>
  <c r="J119" i="104"/>
  <c r="J120" i="104"/>
  <c r="J121" i="104"/>
  <c r="J122" i="104"/>
  <c r="J123" i="104"/>
  <c r="J124" i="104"/>
  <c r="J125" i="104"/>
  <c r="J126" i="104"/>
  <c r="J127" i="104"/>
  <c r="J128" i="104"/>
  <c r="J129" i="104"/>
  <c r="J130" i="104"/>
  <c r="J131" i="104"/>
  <c r="J132" i="104"/>
  <c r="J133" i="104"/>
  <c r="J134" i="104"/>
  <c r="J135" i="104"/>
  <c r="J136" i="104"/>
  <c r="J137" i="104"/>
  <c r="J138" i="104"/>
  <c r="I139" i="104"/>
  <c r="J141" i="104"/>
  <c r="J139" i="104" s="1"/>
  <c r="I151" i="104"/>
  <c r="J151" i="104"/>
  <c r="I155" i="104"/>
  <c r="J156" i="104"/>
  <c r="J158" i="104"/>
  <c r="H160" i="104"/>
  <c r="I160" i="104"/>
  <c r="J161" i="104"/>
  <c r="J162" i="104"/>
  <c r="J163" i="104"/>
  <c r="H165" i="104"/>
  <c r="I165" i="104"/>
  <c r="J166" i="104"/>
  <c r="G166" i="104" s="1"/>
  <c r="J167" i="104"/>
  <c r="H169" i="104"/>
  <c r="I169" i="104"/>
  <c r="J170" i="104"/>
  <c r="J171" i="104"/>
  <c r="G171" i="104" s="1"/>
  <c r="J173" i="104"/>
  <c r="J174" i="104"/>
  <c r="H175" i="104"/>
  <c r="I175" i="104"/>
  <c r="J176" i="104"/>
  <c r="J177" i="104"/>
  <c r="G177" i="104" s="1"/>
  <c r="H178" i="104"/>
  <c r="I178" i="104"/>
  <c r="J179" i="104"/>
  <c r="J180" i="104"/>
  <c r="J181" i="104"/>
  <c r="I195" i="104"/>
  <c r="I201" i="104"/>
  <c r="I34" i="104"/>
  <c r="I21" i="104"/>
  <c r="I32" i="104"/>
  <c r="I31" i="104" s="1"/>
  <c r="L7" i="103"/>
  <c r="J9" i="103"/>
  <c r="J11" i="103"/>
  <c r="I12" i="103"/>
  <c r="J12" i="103"/>
  <c r="J17" i="103"/>
  <c r="J18" i="103"/>
  <c r="I19" i="103"/>
  <c r="J19" i="103"/>
  <c r="J21" i="103"/>
  <c r="J22" i="103"/>
  <c r="I23" i="103"/>
  <c r="J23" i="103"/>
  <c r="J24" i="103"/>
  <c r="I25" i="103"/>
  <c r="J25" i="103"/>
  <c r="J26" i="103"/>
  <c r="I27" i="103"/>
  <c r="J27" i="103"/>
  <c r="J28" i="103"/>
  <c r="J29" i="103"/>
  <c r="I33" i="103"/>
  <c r="J34" i="103"/>
  <c r="I35" i="103"/>
  <c r="J35" i="103"/>
  <c r="L38" i="103"/>
  <c r="F38" i="103" s="1"/>
  <c r="J40" i="103"/>
  <c r="I42" i="103"/>
  <c r="N43" i="103"/>
  <c r="J44" i="103"/>
  <c r="J42" i="103" s="1"/>
  <c r="J45" i="103"/>
  <c r="R45" i="103"/>
  <c r="R46" i="103"/>
  <c r="J49" i="103"/>
  <c r="J50" i="103"/>
  <c r="J51" i="103"/>
  <c r="J52" i="103"/>
  <c r="H53" i="103"/>
  <c r="I53" i="103"/>
  <c r="J54" i="103"/>
  <c r="J55" i="103"/>
  <c r="J56" i="103"/>
  <c r="J57" i="103"/>
  <c r="J58" i="103"/>
  <c r="J59" i="103"/>
  <c r="J60" i="103"/>
  <c r="J61" i="103"/>
  <c r="H63" i="103"/>
  <c r="I63" i="103"/>
  <c r="J64" i="103"/>
  <c r="J65" i="103"/>
  <c r="J66" i="103"/>
  <c r="J69" i="103"/>
  <c r="J70" i="103"/>
  <c r="J71" i="103"/>
  <c r="H68" i="103"/>
  <c r="I72" i="103"/>
  <c r="I68" i="103" s="1"/>
  <c r="J73" i="103"/>
  <c r="J74" i="103"/>
  <c r="J75" i="103"/>
  <c r="J76" i="103"/>
  <c r="H77" i="103"/>
  <c r="I77" i="103"/>
  <c r="J78" i="103"/>
  <c r="J79" i="103"/>
  <c r="J80" i="103"/>
  <c r="J81" i="103"/>
  <c r="J82" i="103"/>
  <c r="J83" i="103"/>
  <c r="H85" i="103"/>
  <c r="I85" i="103"/>
  <c r="J86" i="103"/>
  <c r="J87" i="103"/>
  <c r="J88" i="103"/>
  <c r="J89" i="103"/>
  <c r="J90" i="103"/>
  <c r="J91" i="103"/>
  <c r="J92" i="103"/>
  <c r="J93" i="103"/>
  <c r="J94" i="103"/>
  <c r="J95" i="103"/>
  <c r="J96" i="103"/>
  <c r="J97" i="103"/>
  <c r="H98" i="103"/>
  <c r="I98" i="103"/>
  <c r="J99" i="103"/>
  <c r="J100" i="103"/>
  <c r="J101" i="103"/>
  <c r="J102" i="103"/>
  <c r="J104" i="103"/>
  <c r="J105" i="103"/>
  <c r="J106" i="103"/>
  <c r="J107" i="103"/>
  <c r="J110" i="103"/>
  <c r="J111" i="103"/>
  <c r="J112" i="103"/>
  <c r="J113" i="103"/>
  <c r="J114" i="103"/>
  <c r="J115" i="103"/>
  <c r="J116" i="103"/>
  <c r="J117" i="103"/>
  <c r="J118" i="103"/>
  <c r="J119" i="103"/>
  <c r="J120" i="103"/>
  <c r="J121" i="103"/>
  <c r="J122" i="103"/>
  <c r="J123" i="103"/>
  <c r="J124" i="103"/>
  <c r="J125" i="103"/>
  <c r="J126" i="103"/>
  <c r="J127" i="103"/>
  <c r="J128" i="103"/>
  <c r="J129" i="103"/>
  <c r="J130" i="103"/>
  <c r="J131" i="103"/>
  <c r="J132" i="103"/>
  <c r="J133" i="103"/>
  <c r="J134" i="103"/>
  <c r="J135" i="103"/>
  <c r="J136" i="103"/>
  <c r="J137" i="103"/>
  <c r="J138" i="103"/>
  <c r="I139" i="103"/>
  <c r="J141" i="103"/>
  <c r="J139" i="103" s="1"/>
  <c r="I151" i="103"/>
  <c r="J151" i="103"/>
  <c r="I155" i="103"/>
  <c r="J156" i="103"/>
  <c r="J158" i="103"/>
  <c r="H160" i="103"/>
  <c r="I160" i="103"/>
  <c r="J161" i="103"/>
  <c r="J162" i="103"/>
  <c r="J163" i="103"/>
  <c r="H165" i="103"/>
  <c r="I165" i="103"/>
  <c r="J166" i="103"/>
  <c r="J167" i="103"/>
  <c r="H169" i="103"/>
  <c r="I169" i="103"/>
  <c r="J170" i="103"/>
  <c r="G170" i="103" s="1"/>
  <c r="J171" i="103"/>
  <c r="J173" i="103"/>
  <c r="J174" i="103"/>
  <c r="H175" i="103"/>
  <c r="I175" i="103"/>
  <c r="J176" i="103"/>
  <c r="J177" i="103"/>
  <c r="G177" i="103" s="1"/>
  <c r="H178" i="103"/>
  <c r="I178" i="103"/>
  <c r="J179" i="103"/>
  <c r="J180" i="103"/>
  <c r="J181" i="103"/>
  <c r="I195" i="103"/>
  <c r="I201" i="103"/>
  <c r="I21" i="103"/>
  <c r="L7" i="102"/>
  <c r="J9" i="102"/>
  <c r="J11" i="102"/>
  <c r="J12" i="102"/>
  <c r="J19" i="102"/>
  <c r="J21" i="102"/>
  <c r="J22" i="102"/>
  <c r="J23" i="102"/>
  <c r="I24" i="102"/>
  <c r="J24" i="102"/>
  <c r="J25" i="102"/>
  <c r="J26" i="102"/>
  <c r="J27" i="102"/>
  <c r="J28" i="102"/>
  <c r="J29" i="102"/>
  <c r="J32" i="102"/>
  <c r="I35" i="102"/>
  <c r="J35" i="102"/>
  <c r="L38" i="102"/>
  <c r="F38" i="102" s="1"/>
  <c r="H38" i="102" s="1"/>
  <c r="I42" i="102"/>
  <c r="N43" i="102"/>
  <c r="J44" i="102"/>
  <c r="J42" i="102" s="1"/>
  <c r="J45" i="102"/>
  <c r="R45" i="102"/>
  <c r="R46" i="102"/>
  <c r="J49" i="102"/>
  <c r="J50" i="102"/>
  <c r="J51" i="102"/>
  <c r="J52" i="102"/>
  <c r="H53" i="102"/>
  <c r="I53" i="102"/>
  <c r="J54" i="102"/>
  <c r="J55" i="102"/>
  <c r="J56" i="102"/>
  <c r="J57" i="102"/>
  <c r="J58" i="102"/>
  <c r="J59" i="102"/>
  <c r="J60" i="102"/>
  <c r="J61" i="102"/>
  <c r="H63" i="102"/>
  <c r="I63" i="102"/>
  <c r="J64" i="102"/>
  <c r="J65" i="102"/>
  <c r="J66" i="102"/>
  <c r="J69" i="102"/>
  <c r="J70" i="102"/>
  <c r="J71" i="102"/>
  <c r="H68" i="102"/>
  <c r="I72" i="102"/>
  <c r="I68" i="102" s="1"/>
  <c r="J73" i="102"/>
  <c r="J74" i="102"/>
  <c r="J75" i="102"/>
  <c r="J76" i="102"/>
  <c r="H77" i="102"/>
  <c r="I77" i="102"/>
  <c r="J78" i="102"/>
  <c r="J79" i="102"/>
  <c r="J80" i="102"/>
  <c r="J81" i="102"/>
  <c r="J82" i="102"/>
  <c r="J83" i="102"/>
  <c r="H85" i="102"/>
  <c r="I85" i="102"/>
  <c r="J86" i="102"/>
  <c r="J87" i="102"/>
  <c r="J88" i="102"/>
  <c r="J89" i="102"/>
  <c r="J90" i="102"/>
  <c r="J91" i="102"/>
  <c r="J92" i="102"/>
  <c r="J93" i="102"/>
  <c r="J94" i="102"/>
  <c r="J95" i="102"/>
  <c r="J96" i="102"/>
  <c r="J97" i="102"/>
  <c r="H98" i="102"/>
  <c r="I98" i="102"/>
  <c r="J99" i="102"/>
  <c r="J100" i="102"/>
  <c r="J101" i="102"/>
  <c r="J102" i="102"/>
  <c r="J104" i="102"/>
  <c r="J105" i="102"/>
  <c r="J106" i="102"/>
  <c r="J107" i="102"/>
  <c r="J110" i="102"/>
  <c r="J111" i="102"/>
  <c r="J112" i="102"/>
  <c r="J113" i="102"/>
  <c r="J114" i="102"/>
  <c r="J115" i="102"/>
  <c r="J116" i="102"/>
  <c r="J117" i="102"/>
  <c r="J118" i="102"/>
  <c r="J119" i="102"/>
  <c r="J120" i="102"/>
  <c r="J121" i="102"/>
  <c r="J122" i="102"/>
  <c r="J123" i="102"/>
  <c r="J124" i="102"/>
  <c r="J125" i="102"/>
  <c r="J126" i="102"/>
  <c r="J127" i="102"/>
  <c r="J128" i="102"/>
  <c r="J129" i="102"/>
  <c r="J130" i="102"/>
  <c r="J131" i="102"/>
  <c r="J132" i="102"/>
  <c r="J133" i="102"/>
  <c r="J134" i="102"/>
  <c r="J135" i="102"/>
  <c r="J136" i="102"/>
  <c r="J137" i="102"/>
  <c r="J138" i="102"/>
  <c r="I139" i="102"/>
  <c r="J141" i="102"/>
  <c r="J139" i="102" s="1"/>
  <c r="I151" i="102"/>
  <c r="J151" i="102"/>
  <c r="I155" i="102"/>
  <c r="J156" i="102"/>
  <c r="J158" i="102"/>
  <c r="H160" i="102"/>
  <c r="I160" i="102"/>
  <c r="J161" i="102"/>
  <c r="J162" i="102"/>
  <c r="J163" i="102"/>
  <c r="H165" i="102"/>
  <c r="I165" i="102"/>
  <c r="J166" i="102"/>
  <c r="G166" i="102" s="1"/>
  <c r="J167" i="102"/>
  <c r="H169" i="102"/>
  <c r="I169" i="102"/>
  <c r="J170" i="102"/>
  <c r="G170" i="102" s="1"/>
  <c r="J171" i="102"/>
  <c r="G171" i="102" s="1"/>
  <c r="J173" i="102"/>
  <c r="J174" i="102"/>
  <c r="H175" i="102"/>
  <c r="I175" i="102"/>
  <c r="J176" i="102"/>
  <c r="J177" i="102"/>
  <c r="G177" i="102" s="1"/>
  <c r="H178" i="102"/>
  <c r="I178" i="102"/>
  <c r="J179" i="102"/>
  <c r="J180" i="102"/>
  <c r="J181" i="102"/>
  <c r="J178" i="102" s="1"/>
  <c r="I195" i="102"/>
  <c r="I201" i="102"/>
  <c r="I32" i="102"/>
  <c r="L7" i="101"/>
  <c r="J9" i="101"/>
  <c r="J11" i="101"/>
  <c r="J12" i="101"/>
  <c r="I19" i="101"/>
  <c r="J19" i="101"/>
  <c r="J21" i="101"/>
  <c r="J22" i="101"/>
  <c r="I23" i="101"/>
  <c r="J23" i="101"/>
  <c r="J24" i="101"/>
  <c r="I25" i="101"/>
  <c r="J25" i="101"/>
  <c r="J26" i="101"/>
  <c r="J27" i="101"/>
  <c r="I28" i="101"/>
  <c r="J28" i="101"/>
  <c r="J29" i="101"/>
  <c r="I33" i="101"/>
  <c r="J33" i="101"/>
  <c r="I34" i="101"/>
  <c r="J34" i="101"/>
  <c r="I35" i="101"/>
  <c r="J35" i="101"/>
  <c r="L38" i="101"/>
  <c r="F38" i="101" s="1"/>
  <c r="I42" i="101"/>
  <c r="N43" i="101"/>
  <c r="J44" i="101"/>
  <c r="J42" i="101" s="1"/>
  <c r="J45" i="101"/>
  <c r="R45" i="101"/>
  <c r="R46" i="101"/>
  <c r="J49" i="101"/>
  <c r="J50" i="101"/>
  <c r="J51" i="101"/>
  <c r="J52" i="101"/>
  <c r="H53" i="101"/>
  <c r="I53" i="101"/>
  <c r="J54" i="101"/>
  <c r="J55" i="101"/>
  <c r="J56" i="101"/>
  <c r="J57" i="101"/>
  <c r="J58" i="101"/>
  <c r="J59" i="101"/>
  <c r="J60" i="101"/>
  <c r="J61" i="101"/>
  <c r="H63" i="101"/>
  <c r="I63" i="101"/>
  <c r="J64" i="101"/>
  <c r="J65" i="101"/>
  <c r="J66" i="101"/>
  <c r="J69" i="101"/>
  <c r="J70" i="101"/>
  <c r="J71" i="101"/>
  <c r="H68" i="101"/>
  <c r="I72" i="101"/>
  <c r="I68" i="101" s="1"/>
  <c r="J73" i="101"/>
  <c r="J74" i="101"/>
  <c r="J75" i="101"/>
  <c r="J76" i="101"/>
  <c r="H77" i="101"/>
  <c r="I77" i="101"/>
  <c r="J78" i="101"/>
  <c r="J79" i="101"/>
  <c r="J80" i="101"/>
  <c r="J81" i="101"/>
  <c r="J82" i="101"/>
  <c r="J83" i="101"/>
  <c r="H85" i="101"/>
  <c r="I85" i="101"/>
  <c r="J86" i="101"/>
  <c r="J87" i="101"/>
  <c r="J88" i="101"/>
  <c r="J89" i="101"/>
  <c r="J90" i="101"/>
  <c r="J91" i="101"/>
  <c r="J92" i="101"/>
  <c r="J93" i="101"/>
  <c r="J94" i="101"/>
  <c r="J95" i="101"/>
  <c r="J96" i="101"/>
  <c r="J97" i="101"/>
  <c r="H98" i="101"/>
  <c r="I98" i="101"/>
  <c r="J99" i="101"/>
  <c r="J100" i="101"/>
  <c r="J101" i="101"/>
  <c r="J102" i="101"/>
  <c r="J104" i="101"/>
  <c r="J105" i="101"/>
  <c r="J106" i="101"/>
  <c r="J107" i="101"/>
  <c r="J110" i="101"/>
  <c r="J111" i="101"/>
  <c r="J112" i="101"/>
  <c r="J113" i="101"/>
  <c r="J114" i="101"/>
  <c r="J115" i="101"/>
  <c r="J116" i="101"/>
  <c r="J117" i="101"/>
  <c r="J118" i="101"/>
  <c r="J119" i="101"/>
  <c r="J120" i="101"/>
  <c r="J121" i="101"/>
  <c r="J122" i="101"/>
  <c r="J123" i="101"/>
  <c r="J124" i="101"/>
  <c r="J125" i="101"/>
  <c r="J126" i="101"/>
  <c r="J127" i="101"/>
  <c r="J128" i="101"/>
  <c r="J129" i="101"/>
  <c r="J130" i="101"/>
  <c r="J131" i="101"/>
  <c r="J132" i="101"/>
  <c r="J133" i="101"/>
  <c r="J134" i="101"/>
  <c r="J135" i="101"/>
  <c r="J136" i="101"/>
  <c r="J137" i="101"/>
  <c r="J138" i="101"/>
  <c r="I139" i="101"/>
  <c r="J141" i="101"/>
  <c r="J139" i="101" s="1"/>
  <c r="I151" i="101"/>
  <c r="J151" i="101"/>
  <c r="I155" i="101"/>
  <c r="J156" i="101"/>
  <c r="J158" i="101"/>
  <c r="H160" i="101"/>
  <c r="I160" i="101"/>
  <c r="J161" i="101"/>
  <c r="J162" i="101"/>
  <c r="J163" i="101"/>
  <c r="H165" i="101"/>
  <c r="I165" i="101"/>
  <c r="J166" i="101"/>
  <c r="G166" i="101" s="1"/>
  <c r="J167" i="101"/>
  <c r="H169" i="101"/>
  <c r="I169" i="101"/>
  <c r="J170" i="101"/>
  <c r="J171" i="101"/>
  <c r="G171" i="101" s="1"/>
  <c r="J173" i="101"/>
  <c r="J174" i="101"/>
  <c r="H175" i="101"/>
  <c r="I175" i="101"/>
  <c r="J176" i="101"/>
  <c r="J177" i="101"/>
  <c r="G177" i="101" s="1"/>
  <c r="H178" i="101"/>
  <c r="I178" i="101"/>
  <c r="J179" i="101"/>
  <c r="J180" i="101"/>
  <c r="J181" i="101"/>
  <c r="I195" i="101"/>
  <c r="I201" i="101"/>
  <c r="I21" i="101"/>
  <c r="J32" i="101"/>
  <c r="J9" i="100"/>
  <c r="J11" i="100"/>
  <c r="I12" i="100"/>
  <c r="J12" i="100"/>
  <c r="J13" i="100"/>
  <c r="J14" i="100"/>
  <c r="F15" i="100"/>
  <c r="I19" i="100"/>
  <c r="J19" i="100"/>
  <c r="J21" i="100"/>
  <c r="J22" i="100"/>
  <c r="I23" i="100"/>
  <c r="J23" i="100"/>
  <c r="J24" i="100"/>
  <c r="J25" i="100"/>
  <c r="J26" i="100"/>
  <c r="J27" i="100"/>
  <c r="I28" i="100"/>
  <c r="J28" i="100"/>
  <c r="I29" i="100"/>
  <c r="J29" i="100"/>
  <c r="F30" i="100"/>
  <c r="H30" i="100" s="1"/>
  <c r="H20" i="100" s="1"/>
  <c r="J32" i="100"/>
  <c r="I32" i="100"/>
  <c r="I33" i="100"/>
  <c r="J33" i="100"/>
  <c r="I34" i="100"/>
  <c r="J34" i="100"/>
  <c r="I35" i="100"/>
  <c r="J35" i="100"/>
  <c r="L38" i="100"/>
  <c r="F38" i="100" s="1"/>
  <c r="H38" i="100" s="1"/>
  <c r="J40" i="100"/>
  <c r="I40" i="100"/>
  <c r="N43" i="100"/>
  <c r="F43" i="100" s="1"/>
  <c r="H43" i="100" s="1"/>
  <c r="H42" i="100" s="1"/>
  <c r="J44" i="100"/>
  <c r="R44" i="100"/>
  <c r="J45" i="100"/>
  <c r="R45" i="100"/>
  <c r="R46" i="100"/>
  <c r="J49" i="100"/>
  <c r="J50" i="100"/>
  <c r="J51" i="100"/>
  <c r="J52" i="100"/>
  <c r="H53" i="100"/>
  <c r="I53" i="100"/>
  <c r="J54" i="100"/>
  <c r="J55" i="100"/>
  <c r="J56" i="100"/>
  <c r="J57" i="100"/>
  <c r="J58" i="100"/>
  <c r="J59" i="100"/>
  <c r="J60" i="100"/>
  <c r="J61" i="100"/>
  <c r="H63" i="100"/>
  <c r="I63" i="100"/>
  <c r="J64" i="100"/>
  <c r="J65" i="100"/>
  <c r="J66" i="100"/>
  <c r="J69" i="100"/>
  <c r="J70" i="100"/>
  <c r="J71" i="100"/>
  <c r="H68" i="100"/>
  <c r="I72" i="100"/>
  <c r="I68" i="100" s="1"/>
  <c r="J73" i="100"/>
  <c r="J74" i="100"/>
  <c r="J75" i="100"/>
  <c r="J76" i="100"/>
  <c r="H77" i="100"/>
  <c r="I77" i="100"/>
  <c r="J78" i="100"/>
  <c r="J79" i="100"/>
  <c r="J80" i="100"/>
  <c r="J81" i="100"/>
  <c r="J82" i="100"/>
  <c r="J83" i="100"/>
  <c r="H85" i="100"/>
  <c r="I85" i="100"/>
  <c r="J86" i="100"/>
  <c r="J87" i="100"/>
  <c r="J88" i="100"/>
  <c r="J89" i="100"/>
  <c r="J90" i="100"/>
  <c r="J91" i="100"/>
  <c r="J92" i="100"/>
  <c r="J93" i="100"/>
  <c r="J94" i="100"/>
  <c r="J95" i="100"/>
  <c r="J96" i="100"/>
  <c r="J97" i="100"/>
  <c r="H98" i="100"/>
  <c r="I98" i="100"/>
  <c r="J99" i="100"/>
  <c r="J100" i="100"/>
  <c r="J101" i="100"/>
  <c r="J102" i="100"/>
  <c r="J104" i="100"/>
  <c r="J105" i="100"/>
  <c r="J106" i="100"/>
  <c r="J107" i="100"/>
  <c r="J110" i="100"/>
  <c r="J111" i="100"/>
  <c r="J112" i="100"/>
  <c r="J113" i="100"/>
  <c r="J114" i="100"/>
  <c r="J115" i="100"/>
  <c r="J116" i="100"/>
  <c r="J117" i="100"/>
  <c r="J118" i="100"/>
  <c r="J119" i="100"/>
  <c r="J120" i="100"/>
  <c r="J121" i="100"/>
  <c r="J122" i="100"/>
  <c r="J123" i="100"/>
  <c r="J124" i="100"/>
  <c r="J125" i="100"/>
  <c r="J126" i="100"/>
  <c r="J127" i="100"/>
  <c r="J128" i="100"/>
  <c r="J129" i="100"/>
  <c r="J130" i="100"/>
  <c r="J131" i="100"/>
  <c r="J132" i="100"/>
  <c r="J133" i="100"/>
  <c r="J134" i="100"/>
  <c r="J135" i="100"/>
  <c r="J136" i="100"/>
  <c r="J137" i="100"/>
  <c r="J138" i="100"/>
  <c r="J140" i="100"/>
  <c r="J141" i="100"/>
  <c r="J142" i="100"/>
  <c r="I143" i="100"/>
  <c r="J143" i="100"/>
  <c r="J148" i="100"/>
  <c r="J149" i="100"/>
  <c r="I151" i="100"/>
  <c r="I155" i="100"/>
  <c r="J156" i="100"/>
  <c r="J158" i="100"/>
  <c r="H160" i="100"/>
  <c r="I160" i="100"/>
  <c r="J161" i="100"/>
  <c r="J162" i="100"/>
  <c r="J163" i="100"/>
  <c r="H165" i="100"/>
  <c r="I165" i="100"/>
  <c r="J166" i="100"/>
  <c r="J167" i="100"/>
  <c r="H169" i="100"/>
  <c r="I169" i="100"/>
  <c r="J170" i="100"/>
  <c r="J171" i="100"/>
  <c r="J173" i="100"/>
  <c r="J174" i="100"/>
  <c r="H175" i="100"/>
  <c r="I175" i="100"/>
  <c r="J176" i="100"/>
  <c r="J177" i="100"/>
  <c r="G177" i="100" s="1"/>
  <c r="H178" i="100"/>
  <c r="I178" i="100"/>
  <c r="J179" i="100"/>
  <c r="J180" i="100"/>
  <c r="J181" i="100"/>
  <c r="I195" i="100"/>
  <c r="I201" i="100"/>
  <c r="I148" i="100"/>
  <c r="I11" i="100"/>
  <c r="J9" i="99"/>
  <c r="J11" i="99"/>
  <c r="J12" i="99"/>
  <c r="J13" i="99"/>
  <c r="I14" i="99"/>
  <c r="J14" i="99"/>
  <c r="F15" i="99"/>
  <c r="J18" i="99"/>
  <c r="J19" i="99"/>
  <c r="J21" i="99"/>
  <c r="J22" i="99"/>
  <c r="I23" i="99"/>
  <c r="J23" i="99"/>
  <c r="I24" i="99"/>
  <c r="J24" i="99"/>
  <c r="J25" i="99"/>
  <c r="J26" i="99"/>
  <c r="J27" i="99"/>
  <c r="J28" i="99"/>
  <c r="I29" i="99"/>
  <c r="J29" i="99"/>
  <c r="F30" i="99"/>
  <c r="I33" i="99"/>
  <c r="J34" i="99"/>
  <c r="I34" i="99"/>
  <c r="I35" i="99"/>
  <c r="J35" i="99"/>
  <c r="L38" i="99"/>
  <c r="F38" i="99" s="1"/>
  <c r="H38" i="99" s="1"/>
  <c r="N43" i="99"/>
  <c r="F43" i="99" s="1"/>
  <c r="H43" i="99" s="1"/>
  <c r="H42" i="99" s="1"/>
  <c r="J44" i="99"/>
  <c r="R44" i="99"/>
  <c r="J45" i="99"/>
  <c r="R45" i="99"/>
  <c r="R46" i="99"/>
  <c r="J49" i="99"/>
  <c r="J50" i="99"/>
  <c r="J51" i="99"/>
  <c r="J52" i="99"/>
  <c r="H53" i="99"/>
  <c r="I53" i="99"/>
  <c r="J54" i="99"/>
  <c r="J55" i="99"/>
  <c r="J56" i="99"/>
  <c r="J57" i="99"/>
  <c r="J58" i="99"/>
  <c r="J59" i="99"/>
  <c r="J60" i="99"/>
  <c r="J61" i="99"/>
  <c r="H63" i="99"/>
  <c r="I63" i="99"/>
  <c r="J64" i="99"/>
  <c r="J65" i="99"/>
  <c r="J66" i="99"/>
  <c r="J69" i="99"/>
  <c r="J70" i="99"/>
  <c r="J71" i="99"/>
  <c r="H68" i="99"/>
  <c r="I72" i="99"/>
  <c r="I68" i="99" s="1"/>
  <c r="J73" i="99"/>
  <c r="J74" i="99"/>
  <c r="J75" i="99"/>
  <c r="J76" i="99"/>
  <c r="H77" i="99"/>
  <c r="I77" i="99"/>
  <c r="J78" i="99"/>
  <c r="J79" i="99"/>
  <c r="J80" i="99"/>
  <c r="J81" i="99"/>
  <c r="J82" i="99"/>
  <c r="J83" i="99"/>
  <c r="H85" i="99"/>
  <c r="I85" i="99"/>
  <c r="J86" i="99"/>
  <c r="J87" i="99"/>
  <c r="J88" i="99"/>
  <c r="J89" i="99"/>
  <c r="J90" i="99"/>
  <c r="J91" i="99"/>
  <c r="J92" i="99"/>
  <c r="J93" i="99"/>
  <c r="J94" i="99"/>
  <c r="J95" i="99"/>
  <c r="J96" i="99"/>
  <c r="J97" i="99"/>
  <c r="H98" i="99"/>
  <c r="I98" i="99"/>
  <c r="J99" i="99"/>
  <c r="J100" i="99"/>
  <c r="J101" i="99"/>
  <c r="J102" i="99"/>
  <c r="J104" i="99"/>
  <c r="J105" i="99"/>
  <c r="J106" i="99"/>
  <c r="J107" i="99"/>
  <c r="J110" i="99"/>
  <c r="J111" i="99"/>
  <c r="J112" i="99"/>
  <c r="J113" i="99"/>
  <c r="J114" i="99"/>
  <c r="J115" i="99"/>
  <c r="J116" i="99"/>
  <c r="J117" i="99"/>
  <c r="J118" i="99"/>
  <c r="J119" i="99"/>
  <c r="J120" i="99"/>
  <c r="J121" i="99"/>
  <c r="J122" i="99"/>
  <c r="J123" i="99"/>
  <c r="J124" i="99"/>
  <c r="J125" i="99"/>
  <c r="J126" i="99"/>
  <c r="J127" i="99"/>
  <c r="J128" i="99"/>
  <c r="J129" i="99"/>
  <c r="J130" i="99"/>
  <c r="J131" i="99"/>
  <c r="J132" i="99"/>
  <c r="J133" i="99"/>
  <c r="J134" i="99"/>
  <c r="J135" i="99"/>
  <c r="J136" i="99"/>
  <c r="J137" i="99"/>
  <c r="J138" i="99"/>
  <c r="J140" i="99"/>
  <c r="J141" i="99"/>
  <c r="J142" i="99"/>
  <c r="I143" i="99"/>
  <c r="J149" i="99"/>
  <c r="I151" i="99"/>
  <c r="I155" i="99"/>
  <c r="J156" i="99"/>
  <c r="J158" i="99"/>
  <c r="H160" i="99"/>
  <c r="I160" i="99"/>
  <c r="J161" i="99"/>
  <c r="J162" i="99"/>
  <c r="J163" i="99"/>
  <c r="H165" i="99"/>
  <c r="I165" i="99"/>
  <c r="J166" i="99"/>
  <c r="J167" i="99"/>
  <c r="H169" i="99"/>
  <c r="I169" i="99"/>
  <c r="J170" i="99"/>
  <c r="J171" i="99"/>
  <c r="G171" i="99" s="1"/>
  <c r="J173" i="99"/>
  <c r="J174" i="99"/>
  <c r="H175" i="99"/>
  <c r="I175" i="99"/>
  <c r="J176" i="99"/>
  <c r="J177" i="99"/>
  <c r="H178" i="99"/>
  <c r="I178" i="99"/>
  <c r="J179" i="99"/>
  <c r="J180" i="99"/>
  <c r="J181" i="99"/>
  <c r="I195" i="99"/>
  <c r="I201" i="99"/>
  <c r="I32" i="99"/>
  <c r="J9" i="98"/>
  <c r="J11" i="98"/>
  <c r="J12" i="98"/>
  <c r="J13" i="98"/>
  <c r="J14" i="98"/>
  <c r="F15" i="98"/>
  <c r="H15" i="98" s="1"/>
  <c r="I15" i="98" s="1"/>
  <c r="I19" i="98"/>
  <c r="J19" i="98"/>
  <c r="J21" i="98"/>
  <c r="J22" i="98"/>
  <c r="I23" i="98"/>
  <c r="J23" i="98"/>
  <c r="J24" i="98"/>
  <c r="I25" i="98"/>
  <c r="J25" i="98"/>
  <c r="J26" i="98"/>
  <c r="J27" i="98"/>
  <c r="I28" i="98"/>
  <c r="J28" i="98"/>
  <c r="J29" i="98"/>
  <c r="F30" i="98"/>
  <c r="H30" i="98" s="1"/>
  <c r="H20" i="98" s="1"/>
  <c r="I34" i="98"/>
  <c r="I35" i="98"/>
  <c r="J35" i="98"/>
  <c r="L38" i="98"/>
  <c r="F38" i="98" s="1"/>
  <c r="N43" i="98"/>
  <c r="F43" i="98" s="1"/>
  <c r="H43" i="98" s="1"/>
  <c r="H42" i="98" s="1"/>
  <c r="J44" i="98"/>
  <c r="R44" i="98"/>
  <c r="J45" i="98"/>
  <c r="R45" i="98"/>
  <c r="R46" i="98"/>
  <c r="J49" i="98"/>
  <c r="J50" i="98"/>
  <c r="J51" i="98"/>
  <c r="J52" i="98"/>
  <c r="H53" i="98"/>
  <c r="I53" i="98"/>
  <c r="J54" i="98"/>
  <c r="J55" i="98"/>
  <c r="J56" i="98"/>
  <c r="J57" i="98"/>
  <c r="J58" i="98"/>
  <c r="J59" i="98"/>
  <c r="J60" i="98"/>
  <c r="J61" i="98"/>
  <c r="H63" i="98"/>
  <c r="I63" i="98"/>
  <c r="J64" i="98"/>
  <c r="J65" i="98"/>
  <c r="J66" i="98"/>
  <c r="J69" i="98"/>
  <c r="J70" i="98"/>
  <c r="J71" i="98"/>
  <c r="H68" i="98"/>
  <c r="I72" i="98"/>
  <c r="I68" i="98" s="1"/>
  <c r="J73" i="98"/>
  <c r="J74" i="98"/>
  <c r="J75" i="98"/>
  <c r="J76" i="98"/>
  <c r="H77" i="98"/>
  <c r="I77" i="98"/>
  <c r="J78" i="98"/>
  <c r="J79" i="98"/>
  <c r="J80" i="98"/>
  <c r="J81" i="98"/>
  <c r="J82" i="98"/>
  <c r="J83" i="98"/>
  <c r="H85" i="98"/>
  <c r="I85" i="98"/>
  <c r="J86" i="98"/>
  <c r="J87" i="98"/>
  <c r="J88" i="98"/>
  <c r="J89" i="98"/>
  <c r="J90" i="98"/>
  <c r="J91" i="98"/>
  <c r="J92" i="98"/>
  <c r="J93" i="98"/>
  <c r="J94" i="98"/>
  <c r="J95" i="98"/>
  <c r="J96" i="98"/>
  <c r="J97" i="98"/>
  <c r="H98" i="98"/>
  <c r="I98" i="98"/>
  <c r="J99" i="98"/>
  <c r="J100" i="98"/>
  <c r="J101" i="98"/>
  <c r="J102" i="98"/>
  <c r="J104" i="98"/>
  <c r="J105" i="98"/>
  <c r="J106" i="98"/>
  <c r="J107" i="98"/>
  <c r="J110" i="98"/>
  <c r="J111" i="98"/>
  <c r="J112" i="98"/>
  <c r="J113" i="98"/>
  <c r="J114" i="98"/>
  <c r="J115" i="98"/>
  <c r="J116" i="98"/>
  <c r="J117" i="98"/>
  <c r="J118" i="98"/>
  <c r="J119" i="98"/>
  <c r="J120" i="98"/>
  <c r="J121" i="98"/>
  <c r="J122" i="98"/>
  <c r="J123" i="98"/>
  <c r="J124" i="98"/>
  <c r="J125" i="98"/>
  <c r="J126" i="98"/>
  <c r="J127" i="98"/>
  <c r="J128" i="98"/>
  <c r="J129" i="98"/>
  <c r="J130" i="98"/>
  <c r="J131" i="98"/>
  <c r="J132" i="98"/>
  <c r="J133" i="98"/>
  <c r="J134" i="98"/>
  <c r="J135" i="98"/>
  <c r="J136" i="98"/>
  <c r="J137" i="98"/>
  <c r="J138" i="98"/>
  <c r="J140" i="98"/>
  <c r="J141" i="98"/>
  <c r="J142" i="98"/>
  <c r="I143" i="98"/>
  <c r="J143" i="98"/>
  <c r="J144" i="98"/>
  <c r="I147" i="98"/>
  <c r="I148" i="98"/>
  <c r="J149" i="98"/>
  <c r="I151" i="98"/>
  <c r="I155" i="98"/>
  <c r="J156" i="98"/>
  <c r="J158" i="98"/>
  <c r="H160" i="98"/>
  <c r="I160" i="98"/>
  <c r="J161" i="98"/>
  <c r="J162" i="98"/>
  <c r="J163" i="98"/>
  <c r="H165" i="98"/>
  <c r="I165" i="98"/>
  <c r="J166" i="98"/>
  <c r="G166" i="98" s="1"/>
  <c r="J167" i="98"/>
  <c r="J165" i="98" s="1"/>
  <c r="H169" i="98"/>
  <c r="I169" i="98"/>
  <c r="J170" i="98"/>
  <c r="J171" i="98"/>
  <c r="G171" i="98" s="1"/>
  <c r="J173" i="98"/>
  <c r="J174" i="98"/>
  <c r="H175" i="98"/>
  <c r="I175" i="98"/>
  <c r="J176" i="98"/>
  <c r="J177" i="98"/>
  <c r="G177" i="98" s="1"/>
  <c r="H178" i="98"/>
  <c r="I178" i="98"/>
  <c r="J179" i="98"/>
  <c r="J180" i="98"/>
  <c r="J181" i="98"/>
  <c r="I195" i="98"/>
  <c r="I201" i="98"/>
  <c r="I22" i="98"/>
  <c r="I13" i="98"/>
  <c r="J34" i="98"/>
  <c r="J9" i="97"/>
  <c r="J11" i="97"/>
  <c r="J12" i="97"/>
  <c r="J13" i="97"/>
  <c r="J14" i="97"/>
  <c r="F15" i="97"/>
  <c r="J19" i="97"/>
  <c r="J21" i="97"/>
  <c r="J22" i="97"/>
  <c r="I23" i="97"/>
  <c r="J23" i="97"/>
  <c r="J24" i="97"/>
  <c r="I25" i="97"/>
  <c r="J25" i="97"/>
  <c r="I26" i="97"/>
  <c r="J26" i="97"/>
  <c r="I27" i="97"/>
  <c r="J27" i="97"/>
  <c r="J28" i="97"/>
  <c r="J29" i="97"/>
  <c r="F30" i="97"/>
  <c r="I33" i="97"/>
  <c r="J33" i="97"/>
  <c r="I35" i="97"/>
  <c r="J35" i="97"/>
  <c r="L38" i="97"/>
  <c r="F38" i="97" s="1"/>
  <c r="H38" i="97" s="1"/>
  <c r="J40" i="97"/>
  <c r="I40" i="97"/>
  <c r="N43" i="97"/>
  <c r="F43" i="97" s="1"/>
  <c r="H43" i="97" s="1"/>
  <c r="H42" i="97" s="1"/>
  <c r="J44" i="97"/>
  <c r="R44" i="97"/>
  <c r="J45" i="97"/>
  <c r="R45" i="97"/>
  <c r="R46" i="97"/>
  <c r="J49" i="97"/>
  <c r="J50" i="97"/>
  <c r="J51" i="97"/>
  <c r="J52" i="97"/>
  <c r="H53" i="97"/>
  <c r="I53" i="97"/>
  <c r="J54" i="97"/>
  <c r="J55" i="97"/>
  <c r="J56" i="97"/>
  <c r="J57" i="97"/>
  <c r="J58" i="97"/>
  <c r="J59" i="97"/>
  <c r="J60" i="97"/>
  <c r="J61" i="97"/>
  <c r="H63" i="97"/>
  <c r="I63" i="97"/>
  <c r="J64" i="97"/>
  <c r="J65" i="97"/>
  <c r="J66" i="97"/>
  <c r="J69" i="97"/>
  <c r="J70" i="97"/>
  <c r="J71" i="97"/>
  <c r="H68" i="97"/>
  <c r="I72" i="97"/>
  <c r="I68" i="97" s="1"/>
  <c r="J73" i="97"/>
  <c r="J74" i="97"/>
  <c r="J75" i="97"/>
  <c r="J76" i="97"/>
  <c r="H77" i="97"/>
  <c r="I77" i="97"/>
  <c r="J78" i="97"/>
  <c r="J79" i="97"/>
  <c r="J80" i="97"/>
  <c r="J81" i="97"/>
  <c r="J82" i="97"/>
  <c r="J83" i="97"/>
  <c r="H85" i="97"/>
  <c r="I85" i="97"/>
  <c r="J86" i="97"/>
  <c r="J87" i="97"/>
  <c r="J88" i="97"/>
  <c r="J89" i="97"/>
  <c r="J90" i="97"/>
  <c r="J91" i="97"/>
  <c r="J92" i="97"/>
  <c r="J93" i="97"/>
  <c r="J94" i="97"/>
  <c r="J95" i="97"/>
  <c r="J96" i="97"/>
  <c r="J97" i="97"/>
  <c r="H98" i="97"/>
  <c r="I98" i="97"/>
  <c r="J99" i="97"/>
  <c r="J100" i="97"/>
  <c r="J101" i="97"/>
  <c r="J102" i="97"/>
  <c r="J104" i="97"/>
  <c r="J105" i="97"/>
  <c r="J106" i="97"/>
  <c r="J107" i="97"/>
  <c r="J110" i="97"/>
  <c r="J111" i="97"/>
  <c r="J112" i="97"/>
  <c r="J113" i="97"/>
  <c r="J114" i="97"/>
  <c r="J115" i="97"/>
  <c r="J116" i="97"/>
  <c r="J117" i="97"/>
  <c r="J118" i="97"/>
  <c r="J119" i="97"/>
  <c r="J120" i="97"/>
  <c r="J121" i="97"/>
  <c r="J122" i="97"/>
  <c r="J123" i="97"/>
  <c r="J124" i="97"/>
  <c r="J125" i="97"/>
  <c r="J126" i="97"/>
  <c r="J127" i="97"/>
  <c r="J128" i="97"/>
  <c r="J129" i="97"/>
  <c r="J130" i="97"/>
  <c r="J131" i="97"/>
  <c r="J132" i="97"/>
  <c r="J133" i="97"/>
  <c r="J134" i="97"/>
  <c r="J135" i="97"/>
  <c r="J136" i="97"/>
  <c r="J137" i="97"/>
  <c r="J138" i="97"/>
  <c r="J140" i="97"/>
  <c r="J141" i="97"/>
  <c r="J142" i="97"/>
  <c r="I144" i="97"/>
  <c r="I145" i="97"/>
  <c r="I148" i="97"/>
  <c r="J149" i="97"/>
  <c r="I151" i="97"/>
  <c r="I155" i="97"/>
  <c r="J156" i="97"/>
  <c r="J158" i="97"/>
  <c r="H160" i="97"/>
  <c r="I160" i="97"/>
  <c r="J161" i="97"/>
  <c r="J162" i="97"/>
  <c r="J163" i="97"/>
  <c r="H165" i="97"/>
  <c r="I165" i="97"/>
  <c r="J166" i="97"/>
  <c r="G166" i="97" s="1"/>
  <c r="J167" i="97"/>
  <c r="H169" i="97"/>
  <c r="I169" i="97"/>
  <c r="J170" i="97"/>
  <c r="G170" i="97" s="1"/>
  <c r="J171" i="97"/>
  <c r="G171" i="97" s="1"/>
  <c r="J173" i="97"/>
  <c r="J174" i="97"/>
  <c r="H175" i="97"/>
  <c r="I175" i="97"/>
  <c r="J176" i="97"/>
  <c r="J177" i="97"/>
  <c r="H178" i="97"/>
  <c r="I178" i="97"/>
  <c r="J179" i="97"/>
  <c r="J180" i="97"/>
  <c r="J181" i="97"/>
  <c r="I195" i="97"/>
  <c r="I201" i="97"/>
  <c r="J148" i="97"/>
  <c r="J143" i="97"/>
  <c r="I22" i="97"/>
  <c r="I11" i="97"/>
  <c r="J9" i="96"/>
  <c r="J11" i="96"/>
  <c r="J12" i="96"/>
  <c r="I13" i="96"/>
  <c r="J13" i="96"/>
  <c r="I14" i="96"/>
  <c r="J14" i="96"/>
  <c r="F15" i="96"/>
  <c r="H15" i="96" s="1"/>
  <c r="J17" i="96"/>
  <c r="J19" i="96"/>
  <c r="J21" i="96"/>
  <c r="I22" i="96"/>
  <c r="J22" i="96"/>
  <c r="I23" i="96"/>
  <c r="J23" i="96"/>
  <c r="J24" i="96"/>
  <c r="J25" i="96"/>
  <c r="I26" i="96"/>
  <c r="J26" i="96"/>
  <c r="I27" i="96"/>
  <c r="J27" i="96"/>
  <c r="J28" i="96"/>
  <c r="I29" i="96"/>
  <c r="J29" i="96"/>
  <c r="F30" i="96"/>
  <c r="H30" i="96" s="1"/>
  <c r="H20" i="96" s="1"/>
  <c r="I32" i="96"/>
  <c r="J32" i="96"/>
  <c r="I34" i="96"/>
  <c r="I35" i="96"/>
  <c r="J35" i="96"/>
  <c r="L38" i="96"/>
  <c r="F38" i="96" s="1"/>
  <c r="I40" i="96"/>
  <c r="J40" i="96"/>
  <c r="N43" i="96"/>
  <c r="F43" i="96" s="1"/>
  <c r="H43" i="96" s="1"/>
  <c r="H42" i="96" s="1"/>
  <c r="J44" i="96"/>
  <c r="R44" i="96"/>
  <c r="J45" i="96"/>
  <c r="R45" i="96"/>
  <c r="R46" i="96"/>
  <c r="J49" i="96"/>
  <c r="J50" i="96"/>
  <c r="J51" i="96"/>
  <c r="J52" i="96"/>
  <c r="H53" i="96"/>
  <c r="I53" i="96"/>
  <c r="J54" i="96"/>
  <c r="J55" i="96"/>
  <c r="J56" i="96"/>
  <c r="J57" i="96"/>
  <c r="J58" i="96"/>
  <c r="J59" i="96"/>
  <c r="J60" i="96"/>
  <c r="J61" i="96"/>
  <c r="H63" i="96"/>
  <c r="I63" i="96"/>
  <c r="J64" i="96"/>
  <c r="J65" i="96"/>
  <c r="J66" i="96"/>
  <c r="J69" i="96"/>
  <c r="J70" i="96"/>
  <c r="J71" i="96"/>
  <c r="H68" i="96"/>
  <c r="I72" i="96"/>
  <c r="I68" i="96" s="1"/>
  <c r="J73" i="96"/>
  <c r="J74" i="96"/>
  <c r="J75" i="96"/>
  <c r="J76" i="96"/>
  <c r="H77" i="96"/>
  <c r="I77" i="96"/>
  <c r="J78" i="96"/>
  <c r="J79" i="96"/>
  <c r="J80" i="96"/>
  <c r="J81" i="96"/>
  <c r="J82" i="96"/>
  <c r="J83" i="96"/>
  <c r="H85" i="96"/>
  <c r="I85" i="96"/>
  <c r="J86" i="96"/>
  <c r="J87" i="96"/>
  <c r="J88" i="96"/>
  <c r="J89" i="96"/>
  <c r="J90" i="96"/>
  <c r="J91" i="96"/>
  <c r="J92" i="96"/>
  <c r="J93" i="96"/>
  <c r="J94" i="96"/>
  <c r="J95" i="96"/>
  <c r="J96" i="96"/>
  <c r="J97" i="96"/>
  <c r="H98" i="96"/>
  <c r="I98" i="96"/>
  <c r="J99" i="96"/>
  <c r="J100" i="96"/>
  <c r="J101" i="96"/>
  <c r="J102" i="96"/>
  <c r="J104" i="96"/>
  <c r="J105" i="96"/>
  <c r="J106" i="96"/>
  <c r="J107" i="96"/>
  <c r="J110" i="96"/>
  <c r="J111" i="96"/>
  <c r="J112" i="96"/>
  <c r="J113" i="96"/>
  <c r="J114" i="96"/>
  <c r="J115" i="96"/>
  <c r="J116" i="96"/>
  <c r="J117" i="96"/>
  <c r="J118" i="96"/>
  <c r="J119" i="96"/>
  <c r="J120" i="96"/>
  <c r="J121" i="96"/>
  <c r="J122" i="96"/>
  <c r="J123" i="96"/>
  <c r="J124" i="96"/>
  <c r="J125" i="96"/>
  <c r="J126" i="96"/>
  <c r="J127" i="96"/>
  <c r="J128" i="96"/>
  <c r="J129" i="96"/>
  <c r="J130" i="96"/>
  <c r="J131" i="96"/>
  <c r="J132" i="96"/>
  <c r="J133" i="96"/>
  <c r="J134" i="96"/>
  <c r="J135" i="96"/>
  <c r="J136" i="96"/>
  <c r="J137" i="96"/>
  <c r="J138" i="96"/>
  <c r="J140" i="96"/>
  <c r="J141" i="96"/>
  <c r="J142" i="96"/>
  <c r="I143" i="96"/>
  <c r="J143" i="96"/>
  <c r="I145" i="96"/>
  <c r="J149" i="96"/>
  <c r="I151" i="96"/>
  <c r="I155" i="96"/>
  <c r="J156" i="96"/>
  <c r="J158" i="96"/>
  <c r="H160" i="96"/>
  <c r="I160" i="96"/>
  <c r="J161" i="96"/>
  <c r="J162" i="96"/>
  <c r="J163" i="96"/>
  <c r="H165" i="96"/>
  <c r="I165" i="96"/>
  <c r="J166" i="96"/>
  <c r="G166" i="96" s="1"/>
  <c r="J167" i="96"/>
  <c r="H169" i="96"/>
  <c r="I169" i="96"/>
  <c r="J170" i="96"/>
  <c r="J171" i="96"/>
  <c r="G171" i="96" s="1"/>
  <c r="J173" i="96"/>
  <c r="J174" i="96"/>
  <c r="H175" i="96"/>
  <c r="I175" i="96"/>
  <c r="J176" i="96"/>
  <c r="J177" i="96"/>
  <c r="H178" i="96"/>
  <c r="I178" i="96"/>
  <c r="J179" i="96"/>
  <c r="J180" i="96"/>
  <c r="J181" i="96"/>
  <c r="I195" i="96"/>
  <c r="I201" i="96"/>
  <c r="J34" i="96"/>
  <c r="L7" i="95"/>
  <c r="J9" i="95"/>
  <c r="J11" i="95"/>
  <c r="J12" i="95"/>
  <c r="J17" i="95"/>
  <c r="I19" i="95"/>
  <c r="J19" i="95"/>
  <c r="J21" i="95"/>
  <c r="I22" i="95"/>
  <c r="J22" i="95"/>
  <c r="J23" i="95"/>
  <c r="J24" i="95"/>
  <c r="I25" i="95"/>
  <c r="J25" i="95"/>
  <c r="I26" i="95"/>
  <c r="J26" i="95"/>
  <c r="J27" i="95"/>
  <c r="I28" i="95"/>
  <c r="J28" i="95"/>
  <c r="J29" i="95"/>
  <c r="J33" i="95"/>
  <c r="I35" i="95"/>
  <c r="J35" i="95"/>
  <c r="L38" i="95"/>
  <c r="F38" i="95" s="1"/>
  <c r="H38" i="95" s="1"/>
  <c r="I42" i="95"/>
  <c r="N43" i="95"/>
  <c r="J44" i="95"/>
  <c r="J42" i="95" s="1"/>
  <c r="J45" i="95"/>
  <c r="R45" i="95"/>
  <c r="R46" i="95"/>
  <c r="J49" i="95"/>
  <c r="J50" i="95"/>
  <c r="J51" i="95"/>
  <c r="J52" i="95"/>
  <c r="H53" i="95"/>
  <c r="I53" i="95"/>
  <c r="J54" i="95"/>
  <c r="J55" i="95"/>
  <c r="J56" i="95"/>
  <c r="J57" i="95"/>
  <c r="J58" i="95"/>
  <c r="J59" i="95"/>
  <c r="J60" i="95"/>
  <c r="J61" i="95"/>
  <c r="H63" i="95"/>
  <c r="I63" i="95"/>
  <c r="J64" i="95"/>
  <c r="J65" i="95"/>
  <c r="J66" i="95"/>
  <c r="J69" i="95"/>
  <c r="J70" i="95"/>
  <c r="J71" i="95"/>
  <c r="H68" i="95"/>
  <c r="I72" i="95"/>
  <c r="I68" i="95" s="1"/>
  <c r="J73" i="95"/>
  <c r="J74" i="95"/>
  <c r="J75" i="95"/>
  <c r="J76" i="95"/>
  <c r="H77" i="95"/>
  <c r="I77" i="95"/>
  <c r="J78" i="95"/>
  <c r="J79" i="95"/>
  <c r="J80" i="95"/>
  <c r="J81" i="95"/>
  <c r="J82" i="95"/>
  <c r="J83" i="95"/>
  <c r="H85" i="95"/>
  <c r="I85" i="95"/>
  <c r="J86" i="95"/>
  <c r="J87" i="95"/>
  <c r="J88" i="95"/>
  <c r="J89" i="95"/>
  <c r="J90" i="95"/>
  <c r="J91" i="95"/>
  <c r="J92" i="95"/>
  <c r="J93" i="95"/>
  <c r="J94" i="95"/>
  <c r="J95" i="95"/>
  <c r="J96" i="95"/>
  <c r="J97" i="95"/>
  <c r="H98" i="95"/>
  <c r="I98" i="95"/>
  <c r="J99" i="95"/>
  <c r="J100" i="95"/>
  <c r="J101" i="95"/>
  <c r="J102" i="95"/>
  <c r="J104" i="95"/>
  <c r="J105" i="95"/>
  <c r="J106" i="95"/>
  <c r="J107" i="95"/>
  <c r="J110" i="95"/>
  <c r="J111" i="95"/>
  <c r="J112" i="95"/>
  <c r="J113" i="95"/>
  <c r="J114" i="95"/>
  <c r="J115" i="95"/>
  <c r="J116" i="95"/>
  <c r="J117" i="95"/>
  <c r="J118" i="95"/>
  <c r="J119" i="95"/>
  <c r="J120" i="95"/>
  <c r="J121" i="95"/>
  <c r="J122" i="95"/>
  <c r="J123" i="95"/>
  <c r="J124" i="95"/>
  <c r="J125" i="95"/>
  <c r="J126" i="95"/>
  <c r="J127" i="95"/>
  <c r="J128" i="95"/>
  <c r="J129" i="95"/>
  <c r="J130" i="95"/>
  <c r="J131" i="95"/>
  <c r="J132" i="95"/>
  <c r="J133" i="95"/>
  <c r="J134" i="95"/>
  <c r="J135" i="95"/>
  <c r="J136" i="95"/>
  <c r="J137" i="95"/>
  <c r="J138" i="95"/>
  <c r="I139" i="95"/>
  <c r="J141" i="95"/>
  <c r="J139" i="95" s="1"/>
  <c r="I151" i="95"/>
  <c r="J151" i="95"/>
  <c r="I155" i="95"/>
  <c r="J156" i="95"/>
  <c r="J158" i="95"/>
  <c r="H160" i="95"/>
  <c r="I160" i="95"/>
  <c r="J161" i="95"/>
  <c r="J162" i="95"/>
  <c r="J163" i="95"/>
  <c r="H165" i="95"/>
  <c r="I165" i="95"/>
  <c r="J166" i="95"/>
  <c r="G166" i="95" s="1"/>
  <c r="J167" i="95"/>
  <c r="H169" i="95"/>
  <c r="I169" i="95"/>
  <c r="J170" i="95"/>
  <c r="J171" i="95"/>
  <c r="G171" i="95" s="1"/>
  <c r="J173" i="95"/>
  <c r="J174" i="95"/>
  <c r="H175" i="95"/>
  <c r="I175" i="95"/>
  <c r="J176" i="95"/>
  <c r="J177" i="95"/>
  <c r="G177" i="95" s="1"/>
  <c r="H178" i="95"/>
  <c r="I178" i="95"/>
  <c r="J179" i="95"/>
  <c r="J180" i="95"/>
  <c r="J181" i="95"/>
  <c r="I195" i="95"/>
  <c r="I201" i="95"/>
  <c r="I21" i="95"/>
  <c r="L7" i="94"/>
  <c r="J9" i="94"/>
  <c r="J11" i="94"/>
  <c r="J12" i="94"/>
  <c r="J19" i="94"/>
  <c r="J21" i="94"/>
  <c r="J22" i="94"/>
  <c r="I23" i="94"/>
  <c r="J23" i="94"/>
  <c r="J24" i="94"/>
  <c r="I25" i="94"/>
  <c r="J25" i="94"/>
  <c r="J26" i="94"/>
  <c r="I27" i="94"/>
  <c r="J27" i="94"/>
  <c r="J28" i="94"/>
  <c r="J29" i="94"/>
  <c r="I35" i="94"/>
  <c r="J35" i="94"/>
  <c r="L38" i="94"/>
  <c r="F38" i="94" s="1"/>
  <c r="I42" i="94"/>
  <c r="N43" i="94"/>
  <c r="J44" i="94"/>
  <c r="J42" i="94" s="1"/>
  <c r="J45" i="94"/>
  <c r="R45" i="94"/>
  <c r="R46" i="94"/>
  <c r="J49" i="94"/>
  <c r="J50" i="94"/>
  <c r="J51" i="94"/>
  <c r="J52" i="94"/>
  <c r="H53" i="94"/>
  <c r="I53" i="94"/>
  <c r="J54" i="94"/>
  <c r="J55" i="94"/>
  <c r="J56" i="94"/>
  <c r="J57" i="94"/>
  <c r="J58" i="94"/>
  <c r="J59" i="94"/>
  <c r="J60" i="94"/>
  <c r="J61" i="94"/>
  <c r="H63" i="94"/>
  <c r="I63" i="94"/>
  <c r="J64" i="94"/>
  <c r="J65" i="94"/>
  <c r="J66" i="94"/>
  <c r="J69" i="94"/>
  <c r="J70" i="94"/>
  <c r="J71" i="94"/>
  <c r="H68" i="94"/>
  <c r="I72" i="94"/>
  <c r="I68" i="94" s="1"/>
  <c r="J73" i="94"/>
  <c r="J74" i="94"/>
  <c r="J75" i="94"/>
  <c r="J76" i="94"/>
  <c r="H77" i="94"/>
  <c r="I77" i="94"/>
  <c r="J78" i="94"/>
  <c r="J79" i="94"/>
  <c r="J80" i="94"/>
  <c r="J81" i="94"/>
  <c r="J82" i="94"/>
  <c r="J83" i="94"/>
  <c r="H85" i="94"/>
  <c r="I85" i="94"/>
  <c r="J86" i="94"/>
  <c r="J87" i="94"/>
  <c r="J88" i="94"/>
  <c r="J89" i="94"/>
  <c r="J90" i="94"/>
  <c r="J91" i="94"/>
  <c r="J92" i="94"/>
  <c r="J93" i="94"/>
  <c r="J94" i="94"/>
  <c r="J95" i="94"/>
  <c r="J96" i="94"/>
  <c r="J97" i="94"/>
  <c r="H98" i="94"/>
  <c r="I98" i="94"/>
  <c r="J99" i="94"/>
  <c r="J100" i="94"/>
  <c r="J101" i="94"/>
  <c r="J102" i="94"/>
  <c r="J104" i="94"/>
  <c r="J105" i="94"/>
  <c r="J106" i="94"/>
  <c r="J107" i="94"/>
  <c r="J110" i="94"/>
  <c r="J111" i="94"/>
  <c r="J112" i="94"/>
  <c r="J113" i="94"/>
  <c r="J114" i="94"/>
  <c r="J115" i="94"/>
  <c r="J116" i="94"/>
  <c r="J117" i="94"/>
  <c r="J118" i="94"/>
  <c r="J119" i="94"/>
  <c r="J120" i="94"/>
  <c r="J121" i="94"/>
  <c r="J122" i="94"/>
  <c r="J123" i="94"/>
  <c r="J124" i="94"/>
  <c r="J125" i="94"/>
  <c r="J126" i="94"/>
  <c r="J127" i="94"/>
  <c r="J128" i="94"/>
  <c r="J129" i="94"/>
  <c r="J130" i="94"/>
  <c r="J131" i="94"/>
  <c r="J132" i="94"/>
  <c r="J133" i="94"/>
  <c r="J134" i="94"/>
  <c r="J135" i="94"/>
  <c r="J136" i="94"/>
  <c r="J137" i="94"/>
  <c r="J138" i="94"/>
  <c r="I139" i="94"/>
  <c r="J141" i="94"/>
  <c r="J139" i="94" s="1"/>
  <c r="I151" i="94"/>
  <c r="J151" i="94"/>
  <c r="I155" i="94"/>
  <c r="J156" i="94"/>
  <c r="J158" i="94"/>
  <c r="H160" i="94"/>
  <c r="I160" i="94"/>
  <c r="J161" i="94"/>
  <c r="J162" i="94"/>
  <c r="J163" i="94"/>
  <c r="H165" i="94"/>
  <c r="I165" i="94"/>
  <c r="J166" i="94"/>
  <c r="G166" i="94" s="1"/>
  <c r="J167" i="94"/>
  <c r="H169" i="94"/>
  <c r="I169" i="94"/>
  <c r="J170" i="94"/>
  <c r="G170" i="94" s="1"/>
  <c r="J171" i="94"/>
  <c r="J173" i="94"/>
  <c r="J174" i="94"/>
  <c r="H175" i="94"/>
  <c r="I175" i="94"/>
  <c r="J176" i="94"/>
  <c r="J177" i="94"/>
  <c r="G177" i="94" s="1"/>
  <c r="H178" i="94"/>
  <c r="I178" i="94"/>
  <c r="J179" i="94"/>
  <c r="J180" i="94"/>
  <c r="J181" i="94"/>
  <c r="J178" i="94" s="1"/>
  <c r="I195" i="94"/>
  <c r="I201" i="94"/>
  <c r="J32" i="94"/>
  <c r="I11" i="94"/>
  <c r="I32" i="94"/>
  <c r="J9" i="93"/>
  <c r="J11" i="93"/>
  <c r="J12" i="93"/>
  <c r="I13" i="93"/>
  <c r="J13" i="93"/>
  <c r="J14" i="93"/>
  <c r="F15" i="93"/>
  <c r="H15" i="93" s="1"/>
  <c r="I19" i="93"/>
  <c r="J19" i="93"/>
  <c r="J21" i="93"/>
  <c r="I22" i="93"/>
  <c r="J22" i="93"/>
  <c r="J23" i="93"/>
  <c r="J24" i="93"/>
  <c r="I25" i="93"/>
  <c r="J25" i="93"/>
  <c r="J26" i="93"/>
  <c r="J27" i="93"/>
  <c r="I28" i="93"/>
  <c r="J28" i="93"/>
  <c r="I29" i="93"/>
  <c r="J29" i="93"/>
  <c r="F30" i="93"/>
  <c r="I35" i="93"/>
  <c r="J35" i="93"/>
  <c r="L38" i="93"/>
  <c r="F38" i="93" s="1"/>
  <c r="I40" i="93"/>
  <c r="N43" i="93"/>
  <c r="F43" i="93" s="1"/>
  <c r="H43" i="93" s="1"/>
  <c r="H42" i="93" s="1"/>
  <c r="J44" i="93"/>
  <c r="R44" i="93"/>
  <c r="J45" i="93"/>
  <c r="R45" i="93"/>
  <c r="R46" i="93"/>
  <c r="J49" i="93"/>
  <c r="J50" i="93"/>
  <c r="J51" i="93"/>
  <c r="J52" i="93"/>
  <c r="H53" i="93"/>
  <c r="I53" i="93"/>
  <c r="J54" i="93"/>
  <c r="J55" i="93"/>
  <c r="J56" i="93"/>
  <c r="J57" i="93"/>
  <c r="J58" i="93"/>
  <c r="J59" i="93"/>
  <c r="J60" i="93"/>
  <c r="J61" i="93"/>
  <c r="H63" i="93"/>
  <c r="I63" i="93"/>
  <c r="J64" i="93"/>
  <c r="J65" i="93"/>
  <c r="J66" i="93"/>
  <c r="J69" i="93"/>
  <c r="J70" i="93"/>
  <c r="J71" i="93"/>
  <c r="H68" i="93"/>
  <c r="I72" i="93"/>
  <c r="I68" i="93" s="1"/>
  <c r="J73" i="93"/>
  <c r="J74" i="93"/>
  <c r="J75" i="93"/>
  <c r="J76" i="93"/>
  <c r="H77" i="93"/>
  <c r="I77" i="93"/>
  <c r="J78" i="93"/>
  <c r="J79" i="93"/>
  <c r="J80" i="93"/>
  <c r="J81" i="93"/>
  <c r="J82" i="93"/>
  <c r="J83" i="93"/>
  <c r="H85" i="93"/>
  <c r="I85" i="93"/>
  <c r="J86" i="93"/>
  <c r="J87" i="93"/>
  <c r="J88" i="93"/>
  <c r="J89" i="93"/>
  <c r="J90" i="93"/>
  <c r="J91" i="93"/>
  <c r="J92" i="93"/>
  <c r="J93" i="93"/>
  <c r="J94" i="93"/>
  <c r="J95" i="93"/>
  <c r="J96" i="93"/>
  <c r="J97" i="93"/>
  <c r="H98" i="93"/>
  <c r="I98" i="93"/>
  <c r="J99" i="93"/>
  <c r="J100" i="93"/>
  <c r="J101" i="93"/>
  <c r="J102" i="93"/>
  <c r="J104" i="93"/>
  <c r="J105" i="93"/>
  <c r="J106" i="93"/>
  <c r="J107" i="93"/>
  <c r="J110" i="93"/>
  <c r="J111" i="93"/>
  <c r="J112" i="93"/>
  <c r="J113" i="93"/>
  <c r="J114" i="93"/>
  <c r="J115" i="93"/>
  <c r="J116" i="93"/>
  <c r="J117" i="93"/>
  <c r="J118" i="93"/>
  <c r="J119" i="93"/>
  <c r="J120" i="93"/>
  <c r="J121" i="93"/>
  <c r="J122" i="93"/>
  <c r="J123" i="93"/>
  <c r="J124" i="93"/>
  <c r="J125" i="93"/>
  <c r="J126" i="93"/>
  <c r="J127" i="93"/>
  <c r="J128" i="93"/>
  <c r="J129" i="93"/>
  <c r="J130" i="93"/>
  <c r="J131" i="93"/>
  <c r="J132" i="93"/>
  <c r="J133" i="93"/>
  <c r="J134" i="93"/>
  <c r="J135" i="93"/>
  <c r="J136" i="93"/>
  <c r="J137" i="93"/>
  <c r="J138" i="93"/>
  <c r="J140" i="93"/>
  <c r="J141" i="93"/>
  <c r="J142" i="93"/>
  <c r="I143" i="93"/>
  <c r="J149" i="93"/>
  <c r="I151" i="93"/>
  <c r="I155" i="93"/>
  <c r="J156" i="93"/>
  <c r="J158" i="93"/>
  <c r="H160" i="93"/>
  <c r="I160" i="93"/>
  <c r="J161" i="93"/>
  <c r="J162" i="93"/>
  <c r="J163" i="93"/>
  <c r="H165" i="93"/>
  <c r="I165" i="93"/>
  <c r="J166" i="93"/>
  <c r="G166" i="93" s="1"/>
  <c r="J167" i="93"/>
  <c r="H169" i="93"/>
  <c r="I169" i="93"/>
  <c r="J170" i="93"/>
  <c r="J171" i="93"/>
  <c r="J173" i="93"/>
  <c r="J174" i="93"/>
  <c r="H175" i="93"/>
  <c r="I175" i="93"/>
  <c r="J176" i="93"/>
  <c r="J177" i="93"/>
  <c r="G177" i="93" s="1"/>
  <c r="H178" i="93"/>
  <c r="I178" i="93"/>
  <c r="J179" i="93"/>
  <c r="J180" i="93"/>
  <c r="J181" i="93"/>
  <c r="I195" i="93"/>
  <c r="I201" i="93"/>
  <c r="J40" i="93"/>
  <c r="J143" i="93"/>
  <c r="J9" i="92"/>
  <c r="J11" i="92"/>
  <c r="J12" i="92"/>
  <c r="F15" i="92"/>
  <c r="H15" i="92" s="1"/>
  <c r="J17" i="92"/>
  <c r="I19" i="92"/>
  <c r="J19" i="92"/>
  <c r="J21" i="92"/>
  <c r="J22" i="92"/>
  <c r="J23" i="92"/>
  <c r="J24" i="92"/>
  <c r="J25" i="92"/>
  <c r="J26" i="92"/>
  <c r="J27" i="92"/>
  <c r="I28" i="92"/>
  <c r="J28" i="92"/>
  <c r="I29" i="92"/>
  <c r="J29" i="92"/>
  <c r="J30" i="92"/>
  <c r="I33" i="92"/>
  <c r="J33" i="92"/>
  <c r="I35" i="92"/>
  <c r="J35" i="92"/>
  <c r="L38" i="92"/>
  <c r="F38" i="92" s="1"/>
  <c r="H38" i="92" s="1"/>
  <c r="I42" i="92"/>
  <c r="N43" i="92"/>
  <c r="J44" i="92"/>
  <c r="J42" i="92" s="1"/>
  <c r="J45" i="92"/>
  <c r="R45" i="92"/>
  <c r="R46" i="92"/>
  <c r="J49" i="92"/>
  <c r="J50" i="92"/>
  <c r="J51" i="92"/>
  <c r="J52" i="92"/>
  <c r="H53" i="92"/>
  <c r="I53" i="92"/>
  <c r="J54" i="92"/>
  <c r="J55" i="92"/>
  <c r="J56" i="92"/>
  <c r="J57" i="92"/>
  <c r="J58" i="92"/>
  <c r="J59" i="92"/>
  <c r="J60" i="92"/>
  <c r="J61" i="92"/>
  <c r="H63" i="92"/>
  <c r="I63" i="92"/>
  <c r="J64" i="92"/>
  <c r="J65" i="92"/>
  <c r="J66" i="92"/>
  <c r="J69" i="92"/>
  <c r="J70" i="92"/>
  <c r="J71" i="92"/>
  <c r="H68" i="92"/>
  <c r="I72" i="92"/>
  <c r="I68" i="92" s="1"/>
  <c r="J73" i="92"/>
  <c r="J74" i="92"/>
  <c r="J75" i="92"/>
  <c r="J76" i="92"/>
  <c r="H77" i="92"/>
  <c r="I77" i="92"/>
  <c r="J78" i="92"/>
  <c r="J79" i="92"/>
  <c r="J80" i="92"/>
  <c r="J81" i="92"/>
  <c r="J82" i="92"/>
  <c r="J83" i="92"/>
  <c r="H85" i="92"/>
  <c r="I85" i="92"/>
  <c r="J86" i="92"/>
  <c r="J87" i="92"/>
  <c r="J88" i="92"/>
  <c r="J89" i="92"/>
  <c r="J90" i="92"/>
  <c r="J91" i="92"/>
  <c r="J92" i="92"/>
  <c r="J93" i="92"/>
  <c r="J94" i="92"/>
  <c r="J95" i="92"/>
  <c r="J96" i="92"/>
  <c r="J97" i="92"/>
  <c r="H98" i="92"/>
  <c r="I98" i="92"/>
  <c r="J99" i="92"/>
  <c r="J100" i="92"/>
  <c r="J101" i="92"/>
  <c r="J102" i="92"/>
  <c r="J104" i="92"/>
  <c r="J105" i="92"/>
  <c r="J106" i="92"/>
  <c r="J107" i="92"/>
  <c r="J110" i="92"/>
  <c r="J111" i="92"/>
  <c r="J112" i="92"/>
  <c r="J113" i="92"/>
  <c r="J114" i="92"/>
  <c r="J115" i="92"/>
  <c r="J116" i="92"/>
  <c r="J117" i="92"/>
  <c r="J118" i="92"/>
  <c r="J119" i="92"/>
  <c r="J120" i="92"/>
  <c r="J121" i="92"/>
  <c r="J122" i="92"/>
  <c r="J123" i="92"/>
  <c r="J124" i="92"/>
  <c r="J125" i="92"/>
  <c r="J126" i="92"/>
  <c r="J127" i="92"/>
  <c r="J128" i="92"/>
  <c r="J129" i="92"/>
  <c r="J130" i="92"/>
  <c r="J131" i="92"/>
  <c r="J132" i="92"/>
  <c r="J133" i="92"/>
  <c r="J134" i="92"/>
  <c r="J135" i="92"/>
  <c r="J136" i="92"/>
  <c r="J137" i="92"/>
  <c r="J138" i="92"/>
  <c r="I139" i="92"/>
  <c r="J141" i="92"/>
  <c r="J139" i="92" s="1"/>
  <c r="I151" i="92"/>
  <c r="I155" i="92"/>
  <c r="J156" i="92"/>
  <c r="J158" i="92"/>
  <c r="H160" i="92"/>
  <c r="I160" i="92"/>
  <c r="J161" i="92"/>
  <c r="J162" i="92"/>
  <c r="J163" i="92"/>
  <c r="H165" i="92"/>
  <c r="I165" i="92"/>
  <c r="J166" i="92"/>
  <c r="G166" i="92" s="1"/>
  <c r="J167" i="92"/>
  <c r="H169" i="92"/>
  <c r="I169" i="92"/>
  <c r="J170" i="92"/>
  <c r="G170" i="92" s="1"/>
  <c r="J171" i="92"/>
  <c r="G171" i="92" s="1"/>
  <c r="J173" i="92"/>
  <c r="J174" i="92"/>
  <c r="H175" i="92"/>
  <c r="I175" i="92"/>
  <c r="J176" i="92"/>
  <c r="J177" i="92"/>
  <c r="G177" i="92" s="1"/>
  <c r="H178" i="92"/>
  <c r="I178" i="92"/>
  <c r="J179" i="92"/>
  <c r="J180" i="92"/>
  <c r="J181" i="92"/>
  <c r="I195" i="92"/>
  <c r="I201" i="92"/>
  <c r="I21" i="92"/>
  <c r="J9" i="90"/>
  <c r="J11" i="90"/>
  <c r="J12" i="90"/>
  <c r="J13" i="90"/>
  <c r="I14" i="90"/>
  <c r="J14" i="90"/>
  <c r="F15" i="90"/>
  <c r="H15" i="90" s="1"/>
  <c r="J19" i="90"/>
  <c r="J21" i="90"/>
  <c r="J22" i="90"/>
  <c r="J23" i="90"/>
  <c r="I24" i="90"/>
  <c r="J24" i="90"/>
  <c r="I25" i="90"/>
  <c r="J25" i="90"/>
  <c r="J26" i="90"/>
  <c r="I27" i="90"/>
  <c r="J27" i="90"/>
  <c r="J28" i="90"/>
  <c r="I29" i="90"/>
  <c r="J29" i="90"/>
  <c r="F30" i="90"/>
  <c r="H30" i="90" s="1"/>
  <c r="H20" i="90" s="1"/>
  <c r="J32" i="90"/>
  <c r="I32" i="90"/>
  <c r="I33" i="90"/>
  <c r="J33" i="90"/>
  <c r="J34" i="90"/>
  <c r="I35" i="90"/>
  <c r="J35" i="90"/>
  <c r="L38" i="90"/>
  <c r="F38" i="90" s="1"/>
  <c r="J38" i="90" s="1"/>
  <c r="J40" i="90"/>
  <c r="N43" i="90"/>
  <c r="F43" i="90" s="1"/>
  <c r="H43" i="90" s="1"/>
  <c r="H42" i="90" s="1"/>
  <c r="J44" i="90"/>
  <c r="R44" i="90"/>
  <c r="J45" i="90"/>
  <c r="R45" i="90"/>
  <c r="R46" i="90"/>
  <c r="J49" i="90"/>
  <c r="J50" i="90"/>
  <c r="J51" i="90"/>
  <c r="J52" i="90"/>
  <c r="H53" i="90"/>
  <c r="I53" i="90"/>
  <c r="J54" i="90"/>
  <c r="J55" i="90"/>
  <c r="J56" i="90"/>
  <c r="J57" i="90"/>
  <c r="J58" i="90"/>
  <c r="J59" i="90"/>
  <c r="J60" i="90"/>
  <c r="J61" i="90"/>
  <c r="H63" i="90"/>
  <c r="I63" i="90"/>
  <c r="J64" i="90"/>
  <c r="J65" i="90"/>
  <c r="J66" i="90"/>
  <c r="J69" i="90"/>
  <c r="J70" i="90"/>
  <c r="J71" i="90"/>
  <c r="H68" i="90"/>
  <c r="I72" i="90"/>
  <c r="I68" i="90" s="1"/>
  <c r="J73" i="90"/>
  <c r="J74" i="90"/>
  <c r="J75" i="90"/>
  <c r="J76" i="90"/>
  <c r="H77" i="90"/>
  <c r="I77" i="90"/>
  <c r="J78" i="90"/>
  <c r="J79" i="90"/>
  <c r="J80" i="90"/>
  <c r="J81" i="90"/>
  <c r="J82" i="90"/>
  <c r="J83" i="90"/>
  <c r="H85" i="90"/>
  <c r="I85" i="90"/>
  <c r="J86" i="90"/>
  <c r="J87" i="90"/>
  <c r="J88" i="90"/>
  <c r="J89" i="90"/>
  <c r="J90" i="90"/>
  <c r="J91" i="90"/>
  <c r="J92" i="90"/>
  <c r="J93" i="90"/>
  <c r="J94" i="90"/>
  <c r="J95" i="90"/>
  <c r="J96" i="90"/>
  <c r="J97" i="90"/>
  <c r="H98" i="90"/>
  <c r="I98" i="90"/>
  <c r="J99" i="90"/>
  <c r="J100" i="90"/>
  <c r="J101" i="90"/>
  <c r="J102" i="90"/>
  <c r="J104" i="90"/>
  <c r="J105" i="90"/>
  <c r="J106" i="90"/>
  <c r="J107" i="90"/>
  <c r="J110" i="90"/>
  <c r="J111" i="90"/>
  <c r="J112" i="90"/>
  <c r="J113" i="90"/>
  <c r="J114" i="90"/>
  <c r="J115" i="90"/>
  <c r="J116" i="90"/>
  <c r="J117" i="90"/>
  <c r="J118" i="90"/>
  <c r="J119" i="90"/>
  <c r="J120" i="90"/>
  <c r="J121" i="90"/>
  <c r="J122" i="90"/>
  <c r="J123" i="90"/>
  <c r="J124" i="90"/>
  <c r="J125" i="90"/>
  <c r="J126" i="90"/>
  <c r="J127" i="90"/>
  <c r="J128" i="90"/>
  <c r="J129" i="90"/>
  <c r="J130" i="90"/>
  <c r="J131" i="90"/>
  <c r="J132" i="90"/>
  <c r="J133" i="90"/>
  <c r="J134" i="90"/>
  <c r="J135" i="90"/>
  <c r="J136" i="90"/>
  <c r="J137" i="90"/>
  <c r="J138" i="90"/>
  <c r="J140" i="90"/>
  <c r="J141" i="90"/>
  <c r="J142" i="90"/>
  <c r="I143" i="90"/>
  <c r="I144" i="90"/>
  <c r="J144" i="90"/>
  <c r="I147" i="90"/>
  <c r="J149" i="90"/>
  <c r="I151" i="90"/>
  <c r="I155" i="90"/>
  <c r="J156" i="90"/>
  <c r="J158" i="90"/>
  <c r="H160" i="90"/>
  <c r="I160" i="90"/>
  <c r="J161" i="90"/>
  <c r="J162" i="90"/>
  <c r="J163" i="90"/>
  <c r="H165" i="90"/>
  <c r="I165" i="90"/>
  <c r="J166" i="90"/>
  <c r="J167" i="90"/>
  <c r="H169" i="90"/>
  <c r="I169" i="90"/>
  <c r="J170" i="90"/>
  <c r="G170" i="90" s="1"/>
  <c r="J171" i="90"/>
  <c r="G171" i="90" s="1"/>
  <c r="J173" i="90"/>
  <c r="J174" i="90"/>
  <c r="H175" i="90"/>
  <c r="I175" i="90"/>
  <c r="J176" i="90"/>
  <c r="J177" i="90"/>
  <c r="H178" i="90"/>
  <c r="I178" i="90"/>
  <c r="J179" i="90"/>
  <c r="J180" i="90"/>
  <c r="J181" i="90"/>
  <c r="I195" i="90"/>
  <c r="I201" i="90"/>
  <c r="I148" i="90"/>
  <c r="J143" i="90"/>
  <c r="I13" i="90"/>
  <c r="J9" i="89"/>
  <c r="J11" i="89"/>
  <c r="I12" i="89"/>
  <c r="J12" i="89"/>
  <c r="I13" i="89"/>
  <c r="J13" i="89"/>
  <c r="J14" i="89"/>
  <c r="F15" i="89"/>
  <c r="H15" i="89" s="1"/>
  <c r="I19" i="89"/>
  <c r="J19" i="89"/>
  <c r="J21" i="89"/>
  <c r="J22" i="89"/>
  <c r="J23" i="89"/>
  <c r="I24" i="89"/>
  <c r="J24" i="89"/>
  <c r="J25" i="89"/>
  <c r="J26" i="89"/>
  <c r="J27" i="89"/>
  <c r="J28" i="89"/>
  <c r="J29" i="89"/>
  <c r="F30" i="89"/>
  <c r="H30" i="89" s="1"/>
  <c r="H20" i="89" s="1"/>
  <c r="J32" i="89"/>
  <c r="I32" i="89"/>
  <c r="I35" i="89"/>
  <c r="J35" i="89"/>
  <c r="L38" i="89"/>
  <c r="F38" i="89" s="1"/>
  <c r="H38" i="89" s="1"/>
  <c r="I40" i="89"/>
  <c r="N43" i="89"/>
  <c r="F43" i="89" s="1"/>
  <c r="H43" i="89" s="1"/>
  <c r="H42" i="89" s="1"/>
  <c r="J44" i="89"/>
  <c r="R44" i="89"/>
  <c r="J45" i="89"/>
  <c r="R45" i="89"/>
  <c r="R46" i="89"/>
  <c r="J49" i="89"/>
  <c r="J50" i="89"/>
  <c r="J51" i="89"/>
  <c r="J52" i="89"/>
  <c r="H53" i="89"/>
  <c r="I53" i="89"/>
  <c r="J54" i="89"/>
  <c r="J55" i="89"/>
  <c r="J56" i="89"/>
  <c r="J57" i="89"/>
  <c r="J58" i="89"/>
  <c r="J59" i="89"/>
  <c r="J60" i="89"/>
  <c r="J61" i="89"/>
  <c r="H63" i="89"/>
  <c r="I63" i="89"/>
  <c r="J64" i="89"/>
  <c r="J65" i="89"/>
  <c r="J66" i="89"/>
  <c r="J69" i="89"/>
  <c r="J70" i="89"/>
  <c r="J71" i="89"/>
  <c r="H68" i="89"/>
  <c r="I72" i="89"/>
  <c r="I68" i="89" s="1"/>
  <c r="J73" i="89"/>
  <c r="J74" i="89"/>
  <c r="J75" i="89"/>
  <c r="J76" i="89"/>
  <c r="H77" i="89"/>
  <c r="I77" i="89"/>
  <c r="J78" i="89"/>
  <c r="J79" i="89"/>
  <c r="J80" i="89"/>
  <c r="J81" i="89"/>
  <c r="J82" i="89"/>
  <c r="J83" i="89"/>
  <c r="H85" i="89"/>
  <c r="I85" i="89"/>
  <c r="J86" i="89"/>
  <c r="J87" i="89"/>
  <c r="J88" i="89"/>
  <c r="J89" i="89"/>
  <c r="J90" i="89"/>
  <c r="J91" i="89"/>
  <c r="J92" i="89"/>
  <c r="J93" i="89"/>
  <c r="J94" i="89"/>
  <c r="J95" i="89"/>
  <c r="J96" i="89"/>
  <c r="J97" i="89"/>
  <c r="H98" i="89"/>
  <c r="I98" i="89"/>
  <c r="J99" i="89"/>
  <c r="J100" i="89"/>
  <c r="J101" i="89"/>
  <c r="J102" i="89"/>
  <c r="J104" i="89"/>
  <c r="J105" i="89"/>
  <c r="J106" i="89"/>
  <c r="J107" i="89"/>
  <c r="J110" i="89"/>
  <c r="J111" i="89"/>
  <c r="J112" i="89"/>
  <c r="J113" i="89"/>
  <c r="J114" i="89"/>
  <c r="J115" i="89"/>
  <c r="J116" i="89"/>
  <c r="J117" i="89"/>
  <c r="J118" i="89"/>
  <c r="J119" i="89"/>
  <c r="J120" i="89"/>
  <c r="J121" i="89"/>
  <c r="J122" i="89"/>
  <c r="J123" i="89"/>
  <c r="J124" i="89"/>
  <c r="J125" i="89"/>
  <c r="J126" i="89"/>
  <c r="J127" i="89"/>
  <c r="J128" i="89"/>
  <c r="J129" i="89"/>
  <c r="J130" i="89"/>
  <c r="J131" i="89"/>
  <c r="J132" i="89"/>
  <c r="J133" i="89"/>
  <c r="J134" i="89"/>
  <c r="J135" i="89"/>
  <c r="J136" i="89"/>
  <c r="J137" i="89"/>
  <c r="J138" i="89"/>
  <c r="J140" i="89"/>
  <c r="J141" i="89"/>
  <c r="J142" i="89"/>
  <c r="I143" i="89"/>
  <c r="J143" i="89"/>
  <c r="I144" i="89"/>
  <c r="J149" i="89"/>
  <c r="I151" i="89"/>
  <c r="I155" i="89"/>
  <c r="J156" i="89"/>
  <c r="J158" i="89"/>
  <c r="H160" i="89"/>
  <c r="I160" i="89"/>
  <c r="J161" i="89"/>
  <c r="J162" i="89"/>
  <c r="J163" i="89"/>
  <c r="H165" i="89"/>
  <c r="I165" i="89"/>
  <c r="J166" i="89"/>
  <c r="J167" i="89"/>
  <c r="H169" i="89"/>
  <c r="I169" i="89"/>
  <c r="J170" i="89"/>
  <c r="J171" i="89"/>
  <c r="G171" i="89" s="1"/>
  <c r="J173" i="89"/>
  <c r="J174" i="89"/>
  <c r="H175" i="89"/>
  <c r="I175" i="89"/>
  <c r="J176" i="89"/>
  <c r="J177" i="89"/>
  <c r="G177" i="89" s="1"/>
  <c r="H178" i="89"/>
  <c r="I178" i="89"/>
  <c r="J179" i="89"/>
  <c r="J180" i="89"/>
  <c r="J181" i="89"/>
  <c r="I195" i="89"/>
  <c r="I201" i="89"/>
  <c r="J144" i="89"/>
  <c r="L7" i="88"/>
  <c r="J9" i="88"/>
  <c r="J11" i="88"/>
  <c r="I12" i="88"/>
  <c r="J12" i="88"/>
  <c r="J17" i="88"/>
  <c r="J18" i="88"/>
  <c r="J19" i="88"/>
  <c r="J21" i="88"/>
  <c r="I22" i="88"/>
  <c r="J22" i="88"/>
  <c r="J23" i="88"/>
  <c r="I24" i="88"/>
  <c r="J24" i="88"/>
  <c r="I25" i="88"/>
  <c r="J25" i="88"/>
  <c r="I26" i="88"/>
  <c r="J26" i="88"/>
  <c r="J27" i="88"/>
  <c r="J28" i="88"/>
  <c r="J29" i="88"/>
  <c r="J32" i="88"/>
  <c r="I34" i="88"/>
  <c r="I35" i="88"/>
  <c r="J35" i="88"/>
  <c r="L38" i="88"/>
  <c r="F38" i="88" s="1"/>
  <c r="H38" i="88" s="1"/>
  <c r="I40" i="88"/>
  <c r="J40" i="88"/>
  <c r="I42" i="88"/>
  <c r="N43" i="88"/>
  <c r="J44" i="88"/>
  <c r="J42" i="88" s="1"/>
  <c r="J45" i="88"/>
  <c r="R45" i="88"/>
  <c r="R46" i="88"/>
  <c r="J49" i="88"/>
  <c r="J50" i="88"/>
  <c r="J51" i="88"/>
  <c r="J52" i="88"/>
  <c r="H53" i="88"/>
  <c r="I53" i="88"/>
  <c r="J54" i="88"/>
  <c r="J55" i="88"/>
  <c r="J56" i="88"/>
  <c r="J57" i="88"/>
  <c r="J58" i="88"/>
  <c r="J59" i="88"/>
  <c r="J60" i="88"/>
  <c r="J61" i="88"/>
  <c r="H63" i="88"/>
  <c r="I63" i="88"/>
  <c r="J64" i="88"/>
  <c r="J65" i="88"/>
  <c r="J66" i="88"/>
  <c r="J69" i="88"/>
  <c r="J70" i="88"/>
  <c r="J71" i="88"/>
  <c r="H68" i="88"/>
  <c r="I72" i="88"/>
  <c r="I68" i="88" s="1"/>
  <c r="J73" i="88"/>
  <c r="J74" i="88"/>
  <c r="J75" i="88"/>
  <c r="J76" i="88"/>
  <c r="H77" i="88"/>
  <c r="I77" i="88"/>
  <c r="J78" i="88"/>
  <c r="J79" i="88"/>
  <c r="J80" i="88"/>
  <c r="J81" i="88"/>
  <c r="J82" i="88"/>
  <c r="J83" i="88"/>
  <c r="H85" i="88"/>
  <c r="I85" i="88"/>
  <c r="J86" i="88"/>
  <c r="J87" i="88"/>
  <c r="J88" i="88"/>
  <c r="J89" i="88"/>
  <c r="J90" i="88"/>
  <c r="J91" i="88"/>
  <c r="J92" i="88"/>
  <c r="J93" i="88"/>
  <c r="J94" i="88"/>
  <c r="J95" i="88"/>
  <c r="J96" i="88"/>
  <c r="J97" i="88"/>
  <c r="H98" i="88"/>
  <c r="I98" i="88"/>
  <c r="J99" i="88"/>
  <c r="J100" i="88"/>
  <c r="J101" i="88"/>
  <c r="J102" i="88"/>
  <c r="J104" i="88"/>
  <c r="J105" i="88"/>
  <c r="J106" i="88"/>
  <c r="J107" i="88"/>
  <c r="J110" i="88"/>
  <c r="J111" i="88"/>
  <c r="J112" i="88"/>
  <c r="J113" i="88"/>
  <c r="J114" i="88"/>
  <c r="J115" i="88"/>
  <c r="J116" i="88"/>
  <c r="J117" i="88"/>
  <c r="J118" i="88"/>
  <c r="J119" i="88"/>
  <c r="J120" i="88"/>
  <c r="J121" i="88"/>
  <c r="J122" i="88"/>
  <c r="J123" i="88"/>
  <c r="J124" i="88"/>
  <c r="J125" i="88"/>
  <c r="J126" i="88"/>
  <c r="J127" i="88"/>
  <c r="J128" i="88"/>
  <c r="J129" i="88"/>
  <c r="J130" i="88"/>
  <c r="J131" i="88"/>
  <c r="J132" i="88"/>
  <c r="J133" i="88"/>
  <c r="J134" i="88"/>
  <c r="J135" i="88"/>
  <c r="J136" i="88"/>
  <c r="J137" i="88"/>
  <c r="J138" i="88"/>
  <c r="I139" i="88"/>
  <c r="J141" i="88"/>
  <c r="J139" i="88" s="1"/>
  <c r="I151" i="88"/>
  <c r="J151" i="88"/>
  <c r="I155" i="88"/>
  <c r="J156" i="88"/>
  <c r="J158" i="88"/>
  <c r="H160" i="88"/>
  <c r="I160" i="88"/>
  <c r="J161" i="88"/>
  <c r="J162" i="88"/>
  <c r="J163" i="88"/>
  <c r="H165" i="88"/>
  <c r="I165" i="88"/>
  <c r="J166" i="88"/>
  <c r="J167" i="88"/>
  <c r="H169" i="88"/>
  <c r="I169" i="88"/>
  <c r="J170" i="88"/>
  <c r="G170" i="88" s="1"/>
  <c r="J171" i="88"/>
  <c r="G171" i="88" s="1"/>
  <c r="J173" i="88"/>
  <c r="J174" i="88"/>
  <c r="H175" i="88"/>
  <c r="I175" i="88"/>
  <c r="J176" i="88"/>
  <c r="J177" i="88"/>
  <c r="G177" i="88" s="1"/>
  <c r="H178" i="88"/>
  <c r="I178" i="88"/>
  <c r="J179" i="88"/>
  <c r="J180" i="88"/>
  <c r="J181" i="88"/>
  <c r="I195" i="88"/>
  <c r="I201" i="88"/>
  <c r="I32" i="88"/>
  <c r="J9" i="87"/>
  <c r="J11" i="87"/>
  <c r="J12" i="87"/>
  <c r="F15" i="87"/>
  <c r="J17" i="87"/>
  <c r="J18" i="87"/>
  <c r="I19" i="87"/>
  <c r="J19" i="87"/>
  <c r="J21" i="87"/>
  <c r="I22" i="87"/>
  <c r="J22" i="87"/>
  <c r="J23" i="87"/>
  <c r="J24" i="87"/>
  <c r="J25" i="87"/>
  <c r="I26" i="87"/>
  <c r="J26" i="87"/>
  <c r="I27" i="87"/>
  <c r="J27" i="87"/>
  <c r="J28" i="87"/>
  <c r="J29" i="87"/>
  <c r="F30" i="87"/>
  <c r="J34" i="87"/>
  <c r="I35" i="87"/>
  <c r="J35" i="87"/>
  <c r="L38" i="87"/>
  <c r="F38" i="87" s="1"/>
  <c r="H38" i="87" s="1"/>
  <c r="I42" i="87"/>
  <c r="N43" i="87"/>
  <c r="J44" i="87"/>
  <c r="J42" i="87" s="1"/>
  <c r="J45" i="87"/>
  <c r="R45" i="87"/>
  <c r="R46" i="87"/>
  <c r="J49" i="87"/>
  <c r="J50" i="87"/>
  <c r="J51" i="87"/>
  <c r="J52" i="87"/>
  <c r="H53" i="87"/>
  <c r="I53" i="87"/>
  <c r="J54" i="87"/>
  <c r="J55" i="87"/>
  <c r="J56" i="87"/>
  <c r="J57" i="87"/>
  <c r="J58" i="87"/>
  <c r="J59" i="87"/>
  <c r="J60" i="87"/>
  <c r="J61" i="87"/>
  <c r="H63" i="87"/>
  <c r="I63" i="87"/>
  <c r="J64" i="87"/>
  <c r="J65" i="87"/>
  <c r="J66" i="87"/>
  <c r="J69" i="87"/>
  <c r="J70" i="87"/>
  <c r="J71" i="87"/>
  <c r="H68" i="87"/>
  <c r="I72" i="87"/>
  <c r="I68" i="87" s="1"/>
  <c r="J73" i="87"/>
  <c r="J74" i="87"/>
  <c r="J75" i="87"/>
  <c r="J76" i="87"/>
  <c r="H77" i="87"/>
  <c r="I77" i="87"/>
  <c r="J78" i="87"/>
  <c r="J79" i="87"/>
  <c r="J80" i="87"/>
  <c r="J81" i="87"/>
  <c r="J82" i="87"/>
  <c r="J83" i="87"/>
  <c r="H85" i="87"/>
  <c r="I85" i="87"/>
  <c r="J86" i="87"/>
  <c r="J87" i="87"/>
  <c r="J88" i="87"/>
  <c r="J89" i="87"/>
  <c r="J90" i="87"/>
  <c r="J91" i="87"/>
  <c r="J92" i="87"/>
  <c r="J93" i="87"/>
  <c r="J94" i="87"/>
  <c r="J95" i="87"/>
  <c r="J96" i="87"/>
  <c r="J97" i="87"/>
  <c r="H98" i="87"/>
  <c r="I98" i="87"/>
  <c r="J99" i="87"/>
  <c r="J100" i="87"/>
  <c r="J101" i="87"/>
  <c r="J102" i="87"/>
  <c r="J104" i="87"/>
  <c r="J105" i="87"/>
  <c r="J106" i="87"/>
  <c r="J107" i="87"/>
  <c r="J110" i="87"/>
  <c r="J111" i="87"/>
  <c r="J112" i="87"/>
  <c r="J113" i="87"/>
  <c r="J114" i="87"/>
  <c r="J115" i="87"/>
  <c r="J116" i="87"/>
  <c r="J117" i="87"/>
  <c r="J118" i="87"/>
  <c r="J119" i="87"/>
  <c r="J120" i="87"/>
  <c r="J121" i="87"/>
  <c r="J122" i="87"/>
  <c r="J123" i="87"/>
  <c r="J124" i="87"/>
  <c r="J125" i="87"/>
  <c r="J126" i="87"/>
  <c r="J127" i="87"/>
  <c r="J128" i="87"/>
  <c r="J129" i="87"/>
  <c r="J130" i="87"/>
  <c r="J131" i="87"/>
  <c r="J132" i="87"/>
  <c r="J133" i="87"/>
  <c r="J134" i="87"/>
  <c r="J135" i="87"/>
  <c r="J136" i="87"/>
  <c r="J137" i="87"/>
  <c r="J138" i="87"/>
  <c r="I139" i="87"/>
  <c r="J141" i="87"/>
  <c r="J139" i="87" s="1"/>
  <c r="I151" i="87"/>
  <c r="I155" i="87"/>
  <c r="J156" i="87"/>
  <c r="J158" i="87"/>
  <c r="H160" i="87"/>
  <c r="I160" i="87"/>
  <c r="J161" i="87"/>
  <c r="J162" i="87"/>
  <c r="J163" i="87"/>
  <c r="H165" i="87"/>
  <c r="I165" i="87"/>
  <c r="J166" i="87"/>
  <c r="G166" i="87" s="1"/>
  <c r="J167" i="87"/>
  <c r="H169" i="87"/>
  <c r="I169" i="87"/>
  <c r="J170" i="87"/>
  <c r="J171" i="87"/>
  <c r="G171" i="87" s="1"/>
  <c r="J173" i="87"/>
  <c r="J174" i="87"/>
  <c r="H175" i="87"/>
  <c r="I175" i="87"/>
  <c r="J176" i="87"/>
  <c r="J177" i="87"/>
  <c r="H178" i="87"/>
  <c r="I178" i="87"/>
  <c r="J179" i="87"/>
  <c r="J180" i="87"/>
  <c r="J181" i="87"/>
  <c r="I195" i="87"/>
  <c r="I201" i="87"/>
  <c r="I11" i="87"/>
  <c r="J9" i="86"/>
  <c r="J11" i="86"/>
  <c r="J12" i="86"/>
  <c r="J13" i="86"/>
  <c r="J14" i="86"/>
  <c r="F15" i="86"/>
  <c r="H15" i="86" s="1"/>
  <c r="J17" i="86"/>
  <c r="I19" i="86"/>
  <c r="J19" i="86"/>
  <c r="J21" i="86"/>
  <c r="J22" i="86"/>
  <c r="J23" i="86"/>
  <c r="J24" i="86"/>
  <c r="J25" i="86"/>
  <c r="J26" i="86"/>
  <c r="J27" i="86"/>
  <c r="J28" i="86"/>
  <c r="J29" i="86"/>
  <c r="F30" i="86"/>
  <c r="I32" i="86"/>
  <c r="J32" i="86"/>
  <c r="I35" i="86"/>
  <c r="J35" i="86"/>
  <c r="L38" i="86"/>
  <c r="F38" i="86" s="1"/>
  <c r="H38" i="86" s="1"/>
  <c r="N43" i="86"/>
  <c r="F43" i="86" s="1"/>
  <c r="H43" i="86" s="1"/>
  <c r="H42" i="86" s="1"/>
  <c r="J44" i="86"/>
  <c r="R44" i="86"/>
  <c r="J45" i="86"/>
  <c r="R45" i="86"/>
  <c r="R46" i="86"/>
  <c r="J49" i="86"/>
  <c r="J50" i="86"/>
  <c r="J51" i="86"/>
  <c r="J52" i="86"/>
  <c r="H53" i="86"/>
  <c r="I53" i="86"/>
  <c r="J54" i="86"/>
  <c r="J55" i="86"/>
  <c r="J56" i="86"/>
  <c r="J57" i="86"/>
  <c r="J58" i="86"/>
  <c r="J59" i="86"/>
  <c r="J60" i="86"/>
  <c r="J61" i="86"/>
  <c r="H63" i="86"/>
  <c r="I63" i="86"/>
  <c r="J64" i="86"/>
  <c r="J65" i="86"/>
  <c r="J66" i="86"/>
  <c r="J69" i="86"/>
  <c r="J70" i="86"/>
  <c r="J71" i="86"/>
  <c r="H68" i="86"/>
  <c r="I72" i="86"/>
  <c r="I68" i="86" s="1"/>
  <c r="J73" i="86"/>
  <c r="J74" i="86"/>
  <c r="J75" i="86"/>
  <c r="J76" i="86"/>
  <c r="H77" i="86"/>
  <c r="I77" i="86"/>
  <c r="J78" i="86"/>
  <c r="J79" i="86"/>
  <c r="J80" i="86"/>
  <c r="J81" i="86"/>
  <c r="J82" i="86"/>
  <c r="J83" i="86"/>
  <c r="H85" i="86"/>
  <c r="I85" i="86"/>
  <c r="J86" i="86"/>
  <c r="J87" i="86"/>
  <c r="J88" i="86"/>
  <c r="J89" i="86"/>
  <c r="J90" i="86"/>
  <c r="J91" i="86"/>
  <c r="J92" i="86"/>
  <c r="J93" i="86"/>
  <c r="J94" i="86"/>
  <c r="J95" i="86"/>
  <c r="J96" i="86"/>
  <c r="J97" i="86"/>
  <c r="H98" i="86"/>
  <c r="I98" i="86"/>
  <c r="J99" i="86"/>
  <c r="J100" i="86"/>
  <c r="J101" i="86"/>
  <c r="J102" i="86"/>
  <c r="J104" i="86"/>
  <c r="J105" i="86"/>
  <c r="J106" i="86"/>
  <c r="J107" i="86"/>
  <c r="J110" i="86"/>
  <c r="J111" i="86"/>
  <c r="J112" i="86"/>
  <c r="J113" i="86"/>
  <c r="J114" i="86"/>
  <c r="J115" i="86"/>
  <c r="J116" i="86"/>
  <c r="J117" i="86"/>
  <c r="J118" i="86"/>
  <c r="J119" i="86"/>
  <c r="J120" i="86"/>
  <c r="J121" i="86"/>
  <c r="J122" i="86"/>
  <c r="J123" i="86"/>
  <c r="J124" i="86"/>
  <c r="J125" i="86"/>
  <c r="J126" i="86"/>
  <c r="J127" i="86"/>
  <c r="J128" i="86"/>
  <c r="J129" i="86"/>
  <c r="J130" i="86"/>
  <c r="J131" i="86"/>
  <c r="J132" i="86"/>
  <c r="J133" i="86"/>
  <c r="J134" i="86"/>
  <c r="J135" i="86"/>
  <c r="J136" i="86"/>
  <c r="J137" i="86"/>
  <c r="J138" i="86"/>
  <c r="J140" i="86"/>
  <c r="J141" i="86"/>
  <c r="J142" i="86"/>
  <c r="I143" i="86"/>
  <c r="J143" i="86"/>
  <c r="I144" i="86"/>
  <c r="I145" i="86"/>
  <c r="J149" i="86"/>
  <c r="I151" i="86"/>
  <c r="I155" i="86"/>
  <c r="J156" i="86"/>
  <c r="J158" i="86"/>
  <c r="H160" i="86"/>
  <c r="I160" i="86"/>
  <c r="J161" i="86"/>
  <c r="J162" i="86"/>
  <c r="J163" i="86"/>
  <c r="H165" i="86"/>
  <c r="I165" i="86"/>
  <c r="J166" i="86"/>
  <c r="J167" i="86"/>
  <c r="H169" i="86"/>
  <c r="I169" i="86"/>
  <c r="J170" i="86"/>
  <c r="G170" i="86" s="1"/>
  <c r="J171" i="86"/>
  <c r="J173" i="86"/>
  <c r="J174" i="86"/>
  <c r="H175" i="86"/>
  <c r="I175" i="86"/>
  <c r="J176" i="86"/>
  <c r="J177" i="86"/>
  <c r="H178" i="86"/>
  <c r="I178" i="86"/>
  <c r="J179" i="86"/>
  <c r="J180" i="86"/>
  <c r="J181" i="86"/>
  <c r="I195" i="86"/>
  <c r="I201" i="86"/>
  <c r="I21" i="86"/>
  <c r="J9" i="85"/>
  <c r="J11" i="85"/>
  <c r="J12" i="85"/>
  <c r="I13" i="85"/>
  <c r="J13" i="85"/>
  <c r="J14" i="85"/>
  <c r="F15" i="85"/>
  <c r="J19" i="85"/>
  <c r="J21" i="85"/>
  <c r="I22" i="85"/>
  <c r="J22" i="85"/>
  <c r="I23" i="85"/>
  <c r="J23" i="85"/>
  <c r="J24" i="85"/>
  <c r="J25" i="85"/>
  <c r="I26" i="85"/>
  <c r="J26" i="85"/>
  <c r="J27" i="85"/>
  <c r="J28" i="85"/>
  <c r="I29" i="85"/>
  <c r="J29" i="85"/>
  <c r="F30" i="85"/>
  <c r="H30" i="85" s="1"/>
  <c r="H20" i="85" s="1"/>
  <c r="I33" i="85"/>
  <c r="J33" i="85"/>
  <c r="I35" i="85"/>
  <c r="J35" i="85"/>
  <c r="L38" i="85"/>
  <c r="F38" i="85" s="1"/>
  <c r="H38" i="85" s="1"/>
  <c r="N43" i="85"/>
  <c r="F43" i="85" s="1"/>
  <c r="H43" i="85" s="1"/>
  <c r="H42" i="85" s="1"/>
  <c r="J44" i="85"/>
  <c r="R44" i="85"/>
  <c r="J45" i="85"/>
  <c r="R45" i="85"/>
  <c r="R46" i="85"/>
  <c r="J49" i="85"/>
  <c r="J50" i="85"/>
  <c r="J51" i="85"/>
  <c r="J52" i="85"/>
  <c r="H53" i="85"/>
  <c r="I53" i="85"/>
  <c r="J54" i="85"/>
  <c r="J55" i="85"/>
  <c r="J56" i="85"/>
  <c r="J57" i="85"/>
  <c r="J58" i="85"/>
  <c r="J59" i="85"/>
  <c r="J60" i="85"/>
  <c r="J61" i="85"/>
  <c r="H63" i="85"/>
  <c r="I63" i="85"/>
  <c r="J64" i="85"/>
  <c r="J65" i="85"/>
  <c r="J66" i="85"/>
  <c r="J69" i="85"/>
  <c r="J70" i="85"/>
  <c r="J71" i="85"/>
  <c r="H68" i="85"/>
  <c r="I72" i="85"/>
  <c r="I68" i="85" s="1"/>
  <c r="J73" i="85"/>
  <c r="J74" i="85"/>
  <c r="J75" i="85"/>
  <c r="J76" i="85"/>
  <c r="H77" i="85"/>
  <c r="I77" i="85"/>
  <c r="J78" i="85"/>
  <c r="J79" i="85"/>
  <c r="J80" i="85"/>
  <c r="J81" i="85"/>
  <c r="J82" i="85"/>
  <c r="J83" i="85"/>
  <c r="H85" i="85"/>
  <c r="I85" i="85"/>
  <c r="J86" i="85"/>
  <c r="J87" i="85"/>
  <c r="J88" i="85"/>
  <c r="J89" i="85"/>
  <c r="J90" i="85"/>
  <c r="J91" i="85"/>
  <c r="J92" i="85"/>
  <c r="J93" i="85"/>
  <c r="J94" i="85"/>
  <c r="J95" i="85"/>
  <c r="J96" i="85"/>
  <c r="J97" i="85"/>
  <c r="H98" i="85"/>
  <c r="I98" i="85"/>
  <c r="J99" i="85"/>
  <c r="J100" i="85"/>
  <c r="J101" i="85"/>
  <c r="J102" i="85"/>
  <c r="J104" i="85"/>
  <c r="J105" i="85"/>
  <c r="J106" i="85"/>
  <c r="J107" i="85"/>
  <c r="J110" i="85"/>
  <c r="J111" i="85"/>
  <c r="J112" i="85"/>
  <c r="J113" i="85"/>
  <c r="J114" i="85"/>
  <c r="J115" i="85"/>
  <c r="J116" i="85"/>
  <c r="J117" i="85"/>
  <c r="J118" i="85"/>
  <c r="J119" i="85"/>
  <c r="J120" i="85"/>
  <c r="J121" i="85"/>
  <c r="J122" i="85"/>
  <c r="J123" i="85"/>
  <c r="J124" i="85"/>
  <c r="J125" i="85"/>
  <c r="J126" i="85"/>
  <c r="J127" i="85"/>
  <c r="J128" i="85"/>
  <c r="J129" i="85"/>
  <c r="J130" i="85"/>
  <c r="J131" i="85"/>
  <c r="J132" i="85"/>
  <c r="J133" i="85"/>
  <c r="J134" i="85"/>
  <c r="J135" i="85"/>
  <c r="J136" i="85"/>
  <c r="J137" i="85"/>
  <c r="J138" i="85"/>
  <c r="J140" i="85"/>
  <c r="J141" i="85"/>
  <c r="J142" i="85"/>
  <c r="I143" i="85"/>
  <c r="J143" i="85"/>
  <c r="J149" i="85"/>
  <c r="I151" i="85"/>
  <c r="I155" i="85"/>
  <c r="J156" i="85"/>
  <c r="J158" i="85"/>
  <c r="H160" i="85"/>
  <c r="I160" i="85"/>
  <c r="J161" i="85"/>
  <c r="J162" i="85"/>
  <c r="J163" i="85"/>
  <c r="H165" i="85"/>
  <c r="I165" i="85"/>
  <c r="J166" i="85"/>
  <c r="J167" i="85"/>
  <c r="H169" i="85"/>
  <c r="I169" i="85"/>
  <c r="J170" i="85"/>
  <c r="G170" i="85" s="1"/>
  <c r="J171" i="85"/>
  <c r="J173" i="85"/>
  <c r="J174" i="85"/>
  <c r="H175" i="85"/>
  <c r="I175" i="85"/>
  <c r="J176" i="85"/>
  <c r="J177" i="85"/>
  <c r="G177" i="85" s="1"/>
  <c r="H178" i="85"/>
  <c r="I178" i="85"/>
  <c r="J179" i="85"/>
  <c r="J180" i="85"/>
  <c r="J181" i="85"/>
  <c r="I195" i="85"/>
  <c r="I201" i="85"/>
  <c r="J9" i="84"/>
  <c r="J11" i="84"/>
  <c r="J12" i="84"/>
  <c r="J13" i="84"/>
  <c r="J14" i="84"/>
  <c r="F15" i="84"/>
  <c r="H15" i="84" s="1"/>
  <c r="I15" i="84" s="1"/>
  <c r="J17" i="84"/>
  <c r="I19" i="84"/>
  <c r="J19" i="84"/>
  <c r="J21" i="84"/>
  <c r="J22" i="84"/>
  <c r="J23" i="84"/>
  <c r="I24" i="84"/>
  <c r="J24" i="84"/>
  <c r="J25" i="84"/>
  <c r="J26" i="84"/>
  <c r="J27" i="84"/>
  <c r="I28" i="84"/>
  <c r="J28" i="84"/>
  <c r="J29" i="84"/>
  <c r="F30" i="84"/>
  <c r="H30" i="84" s="1"/>
  <c r="H20" i="84" s="1"/>
  <c r="J32" i="84"/>
  <c r="I32" i="84"/>
  <c r="I35" i="84"/>
  <c r="J35" i="84"/>
  <c r="L38" i="84"/>
  <c r="F38" i="84" s="1"/>
  <c r="H38" i="84" s="1"/>
  <c r="J40" i="84"/>
  <c r="N43" i="84"/>
  <c r="F43" i="84" s="1"/>
  <c r="H43" i="84" s="1"/>
  <c r="H42" i="84" s="1"/>
  <c r="J44" i="84"/>
  <c r="R44" i="84"/>
  <c r="J45" i="84"/>
  <c r="R45" i="84"/>
  <c r="R46" i="84"/>
  <c r="J49" i="84"/>
  <c r="J50" i="84"/>
  <c r="J51" i="84"/>
  <c r="J52" i="84"/>
  <c r="H53" i="84"/>
  <c r="I53" i="84"/>
  <c r="J54" i="84"/>
  <c r="J55" i="84"/>
  <c r="J56" i="84"/>
  <c r="J57" i="84"/>
  <c r="J58" i="84"/>
  <c r="J59" i="84"/>
  <c r="J60" i="84"/>
  <c r="J61" i="84"/>
  <c r="H63" i="84"/>
  <c r="I63" i="84"/>
  <c r="J64" i="84"/>
  <c r="J65" i="84"/>
  <c r="J66" i="84"/>
  <c r="J69" i="84"/>
  <c r="J70" i="84"/>
  <c r="J71" i="84"/>
  <c r="H68" i="84"/>
  <c r="I72" i="84"/>
  <c r="I68" i="84" s="1"/>
  <c r="J73" i="84"/>
  <c r="J74" i="84"/>
  <c r="J75" i="84"/>
  <c r="J76" i="84"/>
  <c r="H77" i="84"/>
  <c r="I77" i="84"/>
  <c r="J78" i="84"/>
  <c r="J79" i="84"/>
  <c r="J80" i="84"/>
  <c r="J81" i="84"/>
  <c r="J82" i="84"/>
  <c r="J83" i="84"/>
  <c r="H85" i="84"/>
  <c r="I85" i="84"/>
  <c r="J86" i="84"/>
  <c r="J87" i="84"/>
  <c r="J88" i="84"/>
  <c r="J89" i="84"/>
  <c r="J90" i="84"/>
  <c r="J91" i="84"/>
  <c r="J92" i="84"/>
  <c r="J93" i="84"/>
  <c r="J94" i="84"/>
  <c r="J95" i="84"/>
  <c r="J96" i="84"/>
  <c r="J97" i="84"/>
  <c r="H98" i="84"/>
  <c r="I98" i="84"/>
  <c r="J99" i="84"/>
  <c r="J100" i="84"/>
  <c r="J101" i="84"/>
  <c r="J102" i="84"/>
  <c r="J104" i="84"/>
  <c r="J105" i="84"/>
  <c r="J106" i="84"/>
  <c r="J107" i="84"/>
  <c r="J110" i="84"/>
  <c r="J111" i="84"/>
  <c r="J112" i="84"/>
  <c r="J113" i="84"/>
  <c r="J114" i="84"/>
  <c r="J115" i="84"/>
  <c r="J116" i="84"/>
  <c r="J117" i="84"/>
  <c r="J118" i="84"/>
  <c r="J119" i="84"/>
  <c r="J120" i="84"/>
  <c r="J121" i="84"/>
  <c r="J122" i="84"/>
  <c r="J123" i="84"/>
  <c r="J124" i="84"/>
  <c r="J125" i="84"/>
  <c r="J126" i="84"/>
  <c r="J127" i="84"/>
  <c r="J128" i="84"/>
  <c r="J129" i="84"/>
  <c r="J130" i="84"/>
  <c r="J131" i="84"/>
  <c r="J132" i="84"/>
  <c r="J133" i="84"/>
  <c r="J134" i="84"/>
  <c r="J135" i="84"/>
  <c r="J136" i="84"/>
  <c r="J137" i="84"/>
  <c r="J138" i="84"/>
  <c r="J140" i="84"/>
  <c r="J141" i="84"/>
  <c r="J142" i="84"/>
  <c r="G142" i="84" s="1"/>
  <c r="I143" i="84"/>
  <c r="J143" i="84"/>
  <c r="J144" i="84"/>
  <c r="I147" i="84"/>
  <c r="J148" i="84"/>
  <c r="J149" i="84"/>
  <c r="I151" i="84"/>
  <c r="I155" i="84"/>
  <c r="J156" i="84"/>
  <c r="J158" i="84"/>
  <c r="H160" i="84"/>
  <c r="I160" i="84"/>
  <c r="J161" i="84"/>
  <c r="J162" i="84"/>
  <c r="J163" i="84"/>
  <c r="H165" i="84"/>
  <c r="I165" i="84"/>
  <c r="J166" i="84"/>
  <c r="G166" i="84"/>
  <c r="J167" i="84"/>
  <c r="H169" i="84"/>
  <c r="I169" i="84"/>
  <c r="J170" i="84"/>
  <c r="G170" i="84" s="1"/>
  <c r="J171" i="84"/>
  <c r="G171" i="84" s="1"/>
  <c r="J173" i="84"/>
  <c r="J174" i="84"/>
  <c r="H175" i="84"/>
  <c r="I175" i="84"/>
  <c r="J176" i="84"/>
  <c r="J177" i="84"/>
  <c r="G177" i="84" s="1"/>
  <c r="H178" i="84"/>
  <c r="I178" i="84"/>
  <c r="J179" i="84"/>
  <c r="J180" i="84"/>
  <c r="J181" i="84"/>
  <c r="I195" i="84"/>
  <c r="I201" i="84"/>
  <c r="I148" i="84"/>
  <c r="J15" i="84"/>
  <c r="I11" i="84"/>
  <c r="J147" i="84"/>
  <c r="J9" i="83"/>
  <c r="J11" i="83"/>
  <c r="J12" i="83"/>
  <c r="I13" i="83"/>
  <c r="J13" i="83"/>
  <c r="J14" i="83"/>
  <c r="F15" i="83"/>
  <c r="H15" i="83" s="1"/>
  <c r="J18" i="83"/>
  <c r="I19" i="83"/>
  <c r="J19" i="83"/>
  <c r="J21" i="83"/>
  <c r="J22" i="83"/>
  <c r="J23" i="83"/>
  <c r="I24" i="83"/>
  <c r="J24" i="83"/>
  <c r="I25" i="83"/>
  <c r="J25" i="83"/>
  <c r="I26" i="83"/>
  <c r="J26" i="83"/>
  <c r="J27" i="83"/>
  <c r="I28" i="83"/>
  <c r="J28" i="83"/>
  <c r="I29" i="83"/>
  <c r="J29" i="83"/>
  <c r="F30" i="83"/>
  <c r="I32" i="83"/>
  <c r="I33" i="83"/>
  <c r="J33" i="83"/>
  <c r="J34" i="83"/>
  <c r="I34" i="83"/>
  <c r="I35" i="83"/>
  <c r="J35" i="83"/>
  <c r="L38" i="83"/>
  <c r="F38" i="83" s="1"/>
  <c r="H38" i="83" s="1"/>
  <c r="I38" i="83" s="1"/>
  <c r="I40" i="83"/>
  <c r="J40" i="83"/>
  <c r="N43" i="83"/>
  <c r="F43" i="83" s="1"/>
  <c r="H43" i="83" s="1"/>
  <c r="H42" i="83" s="1"/>
  <c r="J44" i="83"/>
  <c r="R44" i="83"/>
  <c r="J45" i="83"/>
  <c r="R45" i="83"/>
  <c r="R46" i="83"/>
  <c r="J49" i="83"/>
  <c r="J50" i="83"/>
  <c r="J51" i="83"/>
  <c r="J52" i="83"/>
  <c r="H53" i="83"/>
  <c r="I53" i="83"/>
  <c r="J54" i="83"/>
  <c r="J55" i="83"/>
  <c r="J56" i="83"/>
  <c r="J57" i="83"/>
  <c r="J58" i="83"/>
  <c r="J59" i="83"/>
  <c r="J60" i="83"/>
  <c r="J61" i="83"/>
  <c r="H63" i="83"/>
  <c r="I63" i="83"/>
  <c r="J64" i="83"/>
  <c r="J65" i="83"/>
  <c r="J66" i="83"/>
  <c r="J69" i="83"/>
  <c r="J70" i="83"/>
  <c r="J71" i="83"/>
  <c r="H68" i="83"/>
  <c r="I72" i="83"/>
  <c r="I68" i="83" s="1"/>
  <c r="J73" i="83"/>
  <c r="J74" i="83"/>
  <c r="J75" i="83"/>
  <c r="J76" i="83"/>
  <c r="H77" i="83"/>
  <c r="I77" i="83"/>
  <c r="J78" i="83"/>
  <c r="J79" i="83"/>
  <c r="J80" i="83"/>
  <c r="J81" i="83"/>
  <c r="J82" i="83"/>
  <c r="J83" i="83"/>
  <c r="H85" i="83"/>
  <c r="I85" i="83"/>
  <c r="J86" i="83"/>
  <c r="J87" i="83"/>
  <c r="J88" i="83"/>
  <c r="J89" i="83"/>
  <c r="J90" i="83"/>
  <c r="J91" i="83"/>
  <c r="J92" i="83"/>
  <c r="J93" i="83"/>
  <c r="J94" i="83"/>
  <c r="J95" i="83"/>
  <c r="J96" i="83"/>
  <c r="J97" i="83"/>
  <c r="H98" i="83"/>
  <c r="I98" i="83"/>
  <c r="J99" i="83"/>
  <c r="J100" i="83"/>
  <c r="J101" i="83"/>
  <c r="J102" i="83"/>
  <c r="J104" i="83"/>
  <c r="J105" i="83"/>
  <c r="J106" i="83"/>
  <c r="J107" i="83"/>
  <c r="J110" i="83"/>
  <c r="J111" i="83"/>
  <c r="J112" i="83"/>
  <c r="J113" i="83"/>
  <c r="J114" i="83"/>
  <c r="J115" i="83"/>
  <c r="J116" i="83"/>
  <c r="J117" i="83"/>
  <c r="J118" i="83"/>
  <c r="J119" i="83"/>
  <c r="J120" i="83"/>
  <c r="J121" i="83"/>
  <c r="J122" i="83"/>
  <c r="J123" i="83"/>
  <c r="J124" i="83"/>
  <c r="J125" i="83"/>
  <c r="J126" i="83"/>
  <c r="J127" i="83"/>
  <c r="J128" i="83"/>
  <c r="J129" i="83"/>
  <c r="J130" i="83"/>
  <c r="J131" i="83"/>
  <c r="J132" i="83"/>
  <c r="J133" i="83"/>
  <c r="J134" i="83"/>
  <c r="J135" i="83"/>
  <c r="J136" i="83"/>
  <c r="J137" i="83"/>
  <c r="J138" i="83"/>
  <c r="J140" i="83"/>
  <c r="J141" i="83"/>
  <c r="J142" i="83"/>
  <c r="J143" i="83"/>
  <c r="I144" i="83"/>
  <c r="J144" i="83"/>
  <c r="J145" i="83"/>
  <c r="I145" i="83"/>
  <c r="J148" i="83"/>
  <c r="J149" i="83"/>
  <c r="I151" i="83"/>
  <c r="I155" i="83"/>
  <c r="J156" i="83"/>
  <c r="J158" i="83"/>
  <c r="H160" i="83"/>
  <c r="I160" i="83"/>
  <c r="J161" i="83"/>
  <c r="J162" i="83"/>
  <c r="J163" i="83"/>
  <c r="J160" i="83" s="1"/>
  <c r="H165" i="83"/>
  <c r="I165" i="83"/>
  <c r="J166" i="83"/>
  <c r="G166" i="83" s="1"/>
  <c r="J167" i="83"/>
  <c r="H169" i="83"/>
  <c r="I169" i="83"/>
  <c r="J170" i="83"/>
  <c r="J171" i="83"/>
  <c r="G171" i="83" s="1"/>
  <c r="J173" i="83"/>
  <c r="J174" i="83"/>
  <c r="H175" i="83"/>
  <c r="I175" i="83"/>
  <c r="J176" i="83"/>
  <c r="J177" i="83"/>
  <c r="G177" i="83" s="1"/>
  <c r="H178" i="83"/>
  <c r="I178" i="83"/>
  <c r="J179" i="83"/>
  <c r="J180" i="83"/>
  <c r="J181" i="83"/>
  <c r="I195" i="83"/>
  <c r="I201" i="83"/>
  <c r="J9" i="82"/>
  <c r="J11" i="82"/>
  <c r="J12" i="82"/>
  <c r="I13" i="82"/>
  <c r="J13" i="82"/>
  <c r="J14" i="82"/>
  <c r="F15" i="82"/>
  <c r="H15" i="82" s="1"/>
  <c r="I19" i="82"/>
  <c r="J19" i="82"/>
  <c r="J21" i="82"/>
  <c r="J22" i="82"/>
  <c r="I23" i="82"/>
  <c r="J23" i="82"/>
  <c r="J24" i="82"/>
  <c r="J25" i="82"/>
  <c r="J26" i="82"/>
  <c r="J27" i="82"/>
  <c r="J28" i="82"/>
  <c r="J29" i="82"/>
  <c r="F30" i="82"/>
  <c r="H30" i="82" s="1"/>
  <c r="H20" i="82" s="1"/>
  <c r="I33" i="82"/>
  <c r="J33" i="82"/>
  <c r="I34" i="82"/>
  <c r="I35" i="82"/>
  <c r="J35" i="82"/>
  <c r="L38" i="82"/>
  <c r="F38" i="82" s="1"/>
  <c r="H38" i="82" s="1"/>
  <c r="N43" i="82"/>
  <c r="F43" i="82" s="1"/>
  <c r="H43" i="82" s="1"/>
  <c r="H42" i="82" s="1"/>
  <c r="J44" i="82"/>
  <c r="R44" i="82"/>
  <c r="J45" i="82"/>
  <c r="R45" i="82"/>
  <c r="R46" i="82"/>
  <c r="J49" i="82"/>
  <c r="J50" i="82"/>
  <c r="J51" i="82"/>
  <c r="J52" i="82"/>
  <c r="H53" i="82"/>
  <c r="I53" i="82"/>
  <c r="J54" i="82"/>
  <c r="J55" i="82"/>
  <c r="J56" i="82"/>
  <c r="J57" i="82"/>
  <c r="J58" i="82"/>
  <c r="J59" i="82"/>
  <c r="J60" i="82"/>
  <c r="J61" i="82"/>
  <c r="H63" i="82"/>
  <c r="I63" i="82"/>
  <c r="J64" i="82"/>
  <c r="J65" i="82"/>
  <c r="J66" i="82"/>
  <c r="J69" i="82"/>
  <c r="J70" i="82"/>
  <c r="J71" i="82"/>
  <c r="H68" i="82"/>
  <c r="I72" i="82"/>
  <c r="I68" i="82" s="1"/>
  <c r="J73" i="82"/>
  <c r="J74" i="82"/>
  <c r="J75" i="82"/>
  <c r="J76" i="82"/>
  <c r="H77" i="82"/>
  <c r="I77" i="82"/>
  <c r="J78" i="82"/>
  <c r="J79" i="82"/>
  <c r="J80" i="82"/>
  <c r="J81" i="82"/>
  <c r="J82" i="82"/>
  <c r="J83" i="82"/>
  <c r="H85" i="82"/>
  <c r="I85" i="82"/>
  <c r="J86" i="82"/>
  <c r="J87" i="82"/>
  <c r="J88" i="82"/>
  <c r="J89" i="82"/>
  <c r="J90" i="82"/>
  <c r="J91" i="82"/>
  <c r="J92" i="82"/>
  <c r="J93" i="82"/>
  <c r="J94" i="82"/>
  <c r="J95" i="82"/>
  <c r="J96" i="82"/>
  <c r="J97" i="82"/>
  <c r="H98" i="82"/>
  <c r="I98" i="82"/>
  <c r="J99" i="82"/>
  <c r="J100" i="82"/>
  <c r="J101" i="82"/>
  <c r="J102" i="82"/>
  <c r="J104" i="82"/>
  <c r="J105" i="82"/>
  <c r="J106" i="82"/>
  <c r="J107" i="82"/>
  <c r="J110" i="82"/>
  <c r="J111" i="82"/>
  <c r="J112" i="82"/>
  <c r="J113" i="82"/>
  <c r="J114" i="82"/>
  <c r="J115" i="82"/>
  <c r="J116" i="82"/>
  <c r="J117" i="82"/>
  <c r="J118" i="82"/>
  <c r="J119" i="82"/>
  <c r="J120" i="82"/>
  <c r="J121" i="82"/>
  <c r="J122" i="82"/>
  <c r="J123" i="82"/>
  <c r="J124" i="82"/>
  <c r="J125" i="82"/>
  <c r="J126" i="82"/>
  <c r="J127" i="82"/>
  <c r="J128" i="82"/>
  <c r="J129" i="82"/>
  <c r="J130" i="82"/>
  <c r="J131" i="82"/>
  <c r="J132" i="82"/>
  <c r="J133" i="82"/>
  <c r="J134" i="82"/>
  <c r="J135" i="82"/>
  <c r="J136" i="82"/>
  <c r="J137" i="82"/>
  <c r="J138" i="82"/>
  <c r="J140" i="82"/>
  <c r="J141" i="82"/>
  <c r="J142" i="82"/>
  <c r="J144" i="82"/>
  <c r="I145" i="82"/>
  <c r="J149" i="82"/>
  <c r="I151" i="82"/>
  <c r="I155" i="82"/>
  <c r="J156" i="82"/>
  <c r="J158" i="82"/>
  <c r="H160" i="82"/>
  <c r="I160" i="82"/>
  <c r="J161" i="82"/>
  <c r="J162" i="82"/>
  <c r="J163" i="82"/>
  <c r="H165" i="82"/>
  <c r="I165" i="82"/>
  <c r="J166" i="82"/>
  <c r="G166" i="82" s="1"/>
  <c r="J167" i="82"/>
  <c r="H169" i="82"/>
  <c r="I169" i="82"/>
  <c r="J170" i="82"/>
  <c r="J171" i="82"/>
  <c r="G171" i="82" s="1"/>
  <c r="J173" i="82"/>
  <c r="J174" i="82"/>
  <c r="H175" i="82"/>
  <c r="I175" i="82"/>
  <c r="J176" i="82"/>
  <c r="J177" i="82"/>
  <c r="H178" i="82"/>
  <c r="I178" i="82"/>
  <c r="J179" i="82"/>
  <c r="J180" i="82"/>
  <c r="J181" i="82"/>
  <c r="I195" i="82"/>
  <c r="I201" i="82"/>
  <c r="J34" i="82"/>
  <c r="J145" i="82"/>
  <c r="I21" i="82"/>
  <c r="J9" i="81"/>
  <c r="J11" i="81"/>
  <c r="J12" i="81"/>
  <c r="J13" i="81"/>
  <c r="I14" i="81"/>
  <c r="J14" i="81"/>
  <c r="F15" i="81"/>
  <c r="H15" i="81" s="1"/>
  <c r="J19" i="81"/>
  <c r="J21" i="81"/>
  <c r="J22" i="81"/>
  <c r="I23" i="81"/>
  <c r="J23" i="81"/>
  <c r="I24" i="81"/>
  <c r="J24" i="81"/>
  <c r="J25" i="81"/>
  <c r="I26" i="81"/>
  <c r="J26" i="81"/>
  <c r="J27" i="81"/>
  <c r="J28" i="81"/>
  <c r="I29" i="81"/>
  <c r="J29" i="81"/>
  <c r="F30" i="81"/>
  <c r="I33" i="81"/>
  <c r="I34" i="81"/>
  <c r="I35" i="81"/>
  <c r="J35" i="81"/>
  <c r="L38" i="81"/>
  <c r="F38" i="81" s="1"/>
  <c r="I40" i="81"/>
  <c r="J40" i="81"/>
  <c r="N43" i="81"/>
  <c r="F43" i="81" s="1"/>
  <c r="H43" i="81" s="1"/>
  <c r="H42" i="81" s="1"/>
  <c r="J44" i="81"/>
  <c r="R44" i="81"/>
  <c r="J45" i="81"/>
  <c r="R45" i="81"/>
  <c r="R46" i="81"/>
  <c r="J49" i="81"/>
  <c r="J50" i="81"/>
  <c r="J51" i="81"/>
  <c r="J52" i="81"/>
  <c r="H53" i="81"/>
  <c r="I53" i="81"/>
  <c r="J54" i="81"/>
  <c r="J55" i="81"/>
  <c r="J56" i="81"/>
  <c r="J57" i="81"/>
  <c r="J58" i="81"/>
  <c r="J59" i="81"/>
  <c r="J60" i="81"/>
  <c r="J61" i="81"/>
  <c r="H63" i="81"/>
  <c r="I63" i="81"/>
  <c r="J64" i="81"/>
  <c r="J65" i="81"/>
  <c r="J66" i="81"/>
  <c r="J69" i="81"/>
  <c r="J70" i="81"/>
  <c r="J71" i="81"/>
  <c r="H68" i="81"/>
  <c r="I72" i="81"/>
  <c r="I68" i="81" s="1"/>
  <c r="J73" i="81"/>
  <c r="J74" i="81"/>
  <c r="J75" i="81"/>
  <c r="J76" i="81"/>
  <c r="H77" i="81"/>
  <c r="I77" i="81"/>
  <c r="J78" i="81"/>
  <c r="J79" i="81"/>
  <c r="J80" i="81"/>
  <c r="J81" i="81"/>
  <c r="J82" i="81"/>
  <c r="J83" i="81"/>
  <c r="H85" i="81"/>
  <c r="I85" i="81"/>
  <c r="J86" i="81"/>
  <c r="J87" i="81"/>
  <c r="J88" i="81"/>
  <c r="J89" i="81"/>
  <c r="J90" i="81"/>
  <c r="J91" i="81"/>
  <c r="J92" i="81"/>
  <c r="J93" i="81"/>
  <c r="J94" i="81"/>
  <c r="J95" i="81"/>
  <c r="J96" i="81"/>
  <c r="J97" i="81"/>
  <c r="H98" i="81"/>
  <c r="I98" i="81"/>
  <c r="J99" i="81"/>
  <c r="J100" i="81"/>
  <c r="J101" i="81"/>
  <c r="J102" i="81"/>
  <c r="J104" i="81"/>
  <c r="J105" i="81"/>
  <c r="J106" i="81"/>
  <c r="J107" i="81"/>
  <c r="J110" i="81"/>
  <c r="J111" i="81"/>
  <c r="J112" i="81"/>
  <c r="J113" i="81"/>
  <c r="J114" i="81"/>
  <c r="J115" i="81"/>
  <c r="J116" i="81"/>
  <c r="J117" i="81"/>
  <c r="J118" i="81"/>
  <c r="J119" i="81"/>
  <c r="J120" i="81"/>
  <c r="J121" i="81"/>
  <c r="J122" i="81"/>
  <c r="J123" i="81"/>
  <c r="J124" i="81"/>
  <c r="J125" i="81"/>
  <c r="J126" i="81"/>
  <c r="J127" i="81"/>
  <c r="J128" i="81"/>
  <c r="J129" i="81"/>
  <c r="J130" i="81"/>
  <c r="J131" i="81"/>
  <c r="J132" i="81"/>
  <c r="J133" i="81"/>
  <c r="J134" i="81"/>
  <c r="J135" i="81"/>
  <c r="J136" i="81"/>
  <c r="J137" i="81"/>
  <c r="J138" i="81"/>
  <c r="J140" i="81"/>
  <c r="J141" i="81"/>
  <c r="J142" i="81"/>
  <c r="I143" i="81"/>
  <c r="J143" i="81"/>
  <c r="I145" i="81"/>
  <c r="I147" i="81"/>
  <c r="I148" i="81"/>
  <c r="J148" i="81"/>
  <c r="J149" i="81"/>
  <c r="I151" i="81"/>
  <c r="I155" i="81"/>
  <c r="J156" i="81"/>
  <c r="J158" i="81"/>
  <c r="H160" i="81"/>
  <c r="I160" i="81"/>
  <c r="J161" i="81"/>
  <c r="J162" i="81"/>
  <c r="J163" i="81"/>
  <c r="H165" i="81"/>
  <c r="I165" i="81"/>
  <c r="J166" i="81"/>
  <c r="G166" i="81" s="1"/>
  <c r="J167" i="81"/>
  <c r="H169" i="81"/>
  <c r="I169" i="81"/>
  <c r="J170" i="81"/>
  <c r="J171" i="81"/>
  <c r="G171" i="81" s="1"/>
  <c r="J173" i="81"/>
  <c r="J174" i="81"/>
  <c r="H175" i="81"/>
  <c r="I175" i="81"/>
  <c r="J176" i="81"/>
  <c r="J177" i="81"/>
  <c r="H178" i="81"/>
  <c r="I178" i="81"/>
  <c r="J179" i="81"/>
  <c r="J180" i="81"/>
  <c r="J181" i="81"/>
  <c r="I195" i="81"/>
  <c r="I201" i="81"/>
  <c r="J147" i="81"/>
  <c r="J145" i="81"/>
  <c r="J34" i="81"/>
  <c r="J9" i="80"/>
  <c r="J11" i="80"/>
  <c r="J12" i="80"/>
  <c r="J13" i="80"/>
  <c r="I14" i="80"/>
  <c r="J14" i="80"/>
  <c r="F15" i="80"/>
  <c r="J18" i="80"/>
  <c r="I19" i="80"/>
  <c r="J19" i="80"/>
  <c r="J21" i="80"/>
  <c r="J22" i="80"/>
  <c r="I23" i="80"/>
  <c r="J23" i="80"/>
  <c r="J24" i="80"/>
  <c r="J25" i="80"/>
  <c r="J26" i="80"/>
  <c r="J27" i="80"/>
  <c r="J28" i="80"/>
  <c r="J29" i="80"/>
  <c r="F30" i="80"/>
  <c r="H30" i="80" s="1"/>
  <c r="H20" i="80" s="1"/>
  <c r="J33" i="80"/>
  <c r="I34" i="80"/>
  <c r="I35" i="80"/>
  <c r="J35" i="80"/>
  <c r="L38" i="80"/>
  <c r="F38" i="80" s="1"/>
  <c r="H38" i="80" s="1"/>
  <c r="I38" i="80" s="1"/>
  <c r="N43" i="80"/>
  <c r="F43" i="80" s="1"/>
  <c r="H43" i="80" s="1"/>
  <c r="H42" i="80" s="1"/>
  <c r="J44" i="80"/>
  <c r="R44" i="80"/>
  <c r="J45" i="80"/>
  <c r="R45" i="80"/>
  <c r="R46" i="80"/>
  <c r="J49" i="80"/>
  <c r="J50" i="80"/>
  <c r="J51" i="80"/>
  <c r="J52" i="80"/>
  <c r="H53" i="80"/>
  <c r="I53" i="80"/>
  <c r="J54" i="80"/>
  <c r="J55" i="80"/>
  <c r="J56" i="80"/>
  <c r="J57" i="80"/>
  <c r="J58" i="80"/>
  <c r="J59" i="80"/>
  <c r="J60" i="80"/>
  <c r="J61" i="80"/>
  <c r="H63" i="80"/>
  <c r="I63" i="80"/>
  <c r="J64" i="80"/>
  <c r="J65" i="80"/>
  <c r="J66" i="80"/>
  <c r="J69" i="80"/>
  <c r="J70" i="80"/>
  <c r="J71" i="80"/>
  <c r="H68" i="80"/>
  <c r="I72" i="80"/>
  <c r="I68" i="80" s="1"/>
  <c r="J73" i="80"/>
  <c r="J74" i="80"/>
  <c r="J75" i="80"/>
  <c r="J76" i="80"/>
  <c r="H77" i="80"/>
  <c r="I77" i="80"/>
  <c r="J78" i="80"/>
  <c r="J79" i="80"/>
  <c r="J80" i="80"/>
  <c r="J81" i="80"/>
  <c r="J82" i="80"/>
  <c r="J83" i="80"/>
  <c r="H85" i="80"/>
  <c r="I85" i="80"/>
  <c r="J86" i="80"/>
  <c r="J87" i="80"/>
  <c r="J88" i="80"/>
  <c r="J89" i="80"/>
  <c r="J90" i="80"/>
  <c r="J91" i="80"/>
  <c r="J92" i="80"/>
  <c r="J93" i="80"/>
  <c r="J94" i="80"/>
  <c r="J95" i="80"/>
  <c r="J96" i="80"/>
  <c r="J97" i="80"/>
  <c r="H98" i="80"/>
  <c r="I98" i="80"/>
  <c r="J99" i="80"/>
  <c r="J100" i="80"/>
  <c r="J101" i="80"/>
  <c r="J102" i="80"/>
  <c r="J104" i="80"/>
  <c r="J105" i="80"/>
  <c r="J106" i="80"/>
  <c r="J107" i="80"/>
  <c r="J110" i="80"/>
  <c r="J111" i="80"/>
  <c r="J112" i="80"/>
  <c r="J113" i="80"/>
  <c r="J114" i="80"/>
  <c r="J115" i="80"/>
  <c r="J116" i="80"/>
  <c r="J117" i="80"/>
  <c r="J118" i="80"/>
  <c r="J119" i="80"/>
  <c r="J120" i="80"/>
  <c r="J121" i="80"/>
  <c r="J122" i="80"/>
  <c r="J123" i="80"/>
  <c r="J124" i="80"/>
  <c r="J125" i="80"/>
  <c r="J126" i="80"/>
  <c r="J127" i="80"/>
  <c r="J128" i="80"/>
  <c r="J129" i="80"/>
  <c r="J130" i="80"/>
  <c r="J131" i="80"/>
  <c r="J132" i="80"/>
  <c r="J133" i="80"/>
  <c r="J134" i="80"/>
  <c r="J135" i="80"/>
  <c r="J136" i="80"/>
  <c r="J137" i="80"/>
  <c r="J138" i="80"/>
  <c r="J140" i="80"/>
  <c r="J141" i="80"/>
  <c r="J142" i="80"/>
  <c r="I143" i="80"/>
  <c r="J143" i="80"/>
  <c r="I144" i="80"/>
  <c r="J144" i="80"/>
  <c r="I145" i="80"/>
  <c r="I148" i="80"/>
  <c r="J149" i="80"/>
  <c r="I151" i="80"/>
  <c r="I155" i="80"/>
  <c r="J156" i="80"/>
  <c r="J158" i="80"/>
  <c r="H160" i="80"/>
  <c r="I160" i="80"/>
  <c r="J161" i="80"/>
  <c r="J162" i="80"/>
  <c r="J163" i="80"/>
  <c r="H165" i="80"/>
  <c r="I165" i="80"/>
  <c r="J166" i="80"/>
  <c r="J167" i="80"/>
  <c r="H169" i="80"/>
  <c r="I169" i="80"/>
  <c r="J170" i="80"/>
  <c r="G170" i="80" s="1"/>
  <c r="J171" i="80"/>
  <c r="J173" i="80"/>
  <c r="J174" i="80"/>
  <c r="H175" i="80"/>
  <c r="I175" i="80"/>
  <c r="J176" i="80"/>
  <c r="J177" i="80"/>
  <c r="G177" i="80" s="1"/>
  <c r="H178" i="80"/>
  <c r="I178" i="80"/>
  <c r="J179" i="80"/>
  <c r="J180" i="80"/>
  <c r="J181" i="80"/>
  <c r="I195" i="80"/>
  <c r="I201" i="80"/>
  <c r="J34" i="80"/>
  <c r="I11" i="80"/>
  <c r="J9" i="79"/>
  <c r="J11" i="79"/>
  <c r="I12" i="79"/>
  <c r="J12" i="79"/>
  <c r="I13" i="79"/>
  <c r="J13" i="79"/>
  <c r="J14" i="79"/>
  <c r="F15" i="79"/>
  <c r="H15" i="79" s="1"/>
  <c r="J18" i="79"/>
  <c r="I19" i="79"/>
  <c r="J19" i="79"/>
  <c r="J21" i="79"/>
  <c r="J22" i="79"/>
  <c r="J23" i="79"/>
  <c r="I24" i="79"/>
  <c r="J24" i="79"/>
  <c r="I25" i="79"/>
  <c r="J25" i="79"/>
  <c r="J26" i="79"/>
  <c r="J27" i="79"/>
  <c r="J28" i="79"/>
  <c r="I29" i="79"/>
  <c r="J29" i="79"/>
  <c r="F30" i="79"/>
  <c r="J33" i="79"/>
  <c r="I35" i="79"/>
  <c r="J35" i="79"/>
  <c r="L38" i="79"/>
  <c r="F38" i="79" s="1"/>
  <c r="H38" i="79" s="1"/>
  <c r="N43" i="79"/>
  <c r="F43" i="79" s="1"/>
  <c r="H43" i="79" s="1"/>
  <c r="H42" i="79" s="1"/>
  <c r="J44" i="79"/>
  <c r="R44" i="79"/>
  <c r="J45" i="79"/>
  <c r="R45" i="79"/>
  <c r="R46" i="79"/>
  <c r="J49" i="79"/>
  <c r="J50" i="79"/>
  <c r="J51" i="79"/>
  <c r="J52" i="79"/>
  <c r="H53" i="79"/>
  <c r="I53" i="79"/>
  <c r="J54" i="79"/>
  <c r="J55" i="79"/>
  <c r="J56" i="79"/>
  <c r="J57" i="79"/>
  <c r="J58" i="79"/>
  <c r="J59" i="79"/>
  <c r="J60" i="79"/>
  <c r="J61" i="79"/>
  <c r="H63" i="79"/>
  <c r="I63" i="79"/>
  <c r="J64" i="79"/>
  <c r="J65" i="79"/>
  <c r="J66" i="79"/>
  <c r="J69" i="79"/>
  <c r="J70" i="79"/>
  <c r="J71" i="79"/>
  <c r="H68" i="79"/>
  <c r="I72" i="79"/>
  <c r="I68" i="79" s="1"/>
  <c r="J73" i="79"/>
  <c r="J74" i="79"/>
  <c r="J75" i="79"/>
  <c r="J76" i="79"/>
  <c r="H77" i="79"/>
  <c r="I77" i="79"/>
  <c r="J78" i="79"/>
  <c r="J79" i="79"/>
  <c r="J80" i="79"/>
  <c r="J81" i="79"/>
  <c r="J82" i="79"/>
  <c r="J83" i="79"/>
  <c r="H85" i="79"/>
  <c r="I85" i="79"/>
  <c r="J86" i="79"/>
  <c r="J87" i="79"/>
  <c r="J88" i="79"/>
  <c r="J89" i="79"/>
  <c r="J90" i="79"/>
  <c r="J91" i="79"/>
  <c r="J92" i="79"/>
  <c r="J93" i="79"/>
  <c r="J94" i="79"/>
  <c r="J95" i="79"/>
  <c r="J96" i="79"/>
  <c r="J97" i="79"/>
  <c r="H98" i="79"/>
  <c r="I98" i="79"/>
  <c r="J99" i="79"/>
  <c r="J100" i="79"/>
  <c r="J101" i="79"/>
  <c r="J102" i="79"/>
  <c r="J104" i="79"/>
  <c r="J105" i="79"/>
  <c r="J106" i="79"/>
  <c r="J107" i="79"/>
  <c r="J110" i="79"/>
  <c r="J111" i="79"/>
  <c r="J112" i="79"/>
  <c r="J113" i="79"/>
  <c r="J114" i="79"/>
  <c r="J115" i="79"/>
  <c r="J116" i="79"/>
  <c r="J117" i="79"/>
  <c r="J118" i="79"/>
  <c r="J119" i="79"/>
  <c r="J120" i="79"/>
  <c r="J121" i="79"/>
  <c r="J122" i="79"/>
  <c r="J123" i="79"/>
  <c r="J124" i="79"/>
  <c r="J125" i="79"/>
  <c r="J126" i="79"/>
  <c r="J127" i="79"/>
  <c r="J128" i="79"/>
  <c r="J129" i="79"/>
  <c r="J130" i="79"/>
  <c r="J131" i="79"/>
  <c r="J132" i="79"/>
  <c r="J133" i="79"/>
  <c r="J134" i="79"/>
  <c r="J135" i="79"/>
  <c r="J136" i="79"/>
  <c r="J137" i="79"/>
  <c r="J138" i="79"/>
  <c r="J140" i="79"/>
  <c r="J141" i="79"/>
  <c r="J142" i="79"/>
  <c r="I143" i="79"/>
  <c r="J143" i="79"/>
  <c r="I145" i="79"/>
  <c r="J149" i="79"/>
  <c r="I151" i="79"/>
  <c r="I155" i="79"/>
  <c r="J156" i="79"/>
  <c r="J158" i="79"/>
  <c r="H160" i="79"/>
  <c r="I160" i="79"/>
  <c r="J161" i="79"/>
  <c r="J162" i="79"/>
  <c r="J163" i="79"/>
  <c r="H165" i="79"/>
  <c r="I165" i="79"/>
  <c r="J166" i="79"/>
  <c r="J167" i="79"/>
  <c r="H169" i="79"/>
  <c r="I169" i="79"/>
  <c r="J170" i="79"/>
  <c r="J171" i="79"/>
  <c r="G171" i="79" s="1"/>
  <c r="J173" i="79"/>
  <c r="J174" i="79"/>
  <c r="H175" i="79"/>
  <c r="I175" i="79"/>
  <c r="J176" i="79"/>
  <c r="J177" i="79"/>
  <c r="G177" i="79" s="1"/>
  <c r="H178" i="79"/>
  <c r="I178" i="79"/>
  <c r="J179" i="79"/>
  <c r="J180" i="79"/>
  <c r="J181" i="79"/>
  <c r="I195" i="79"/>
  <c r="I201" i="79"/>
  <c r="J147" i="79"/>
  <c r="I21" i="79"/>
  <c r="L7" i="78"/>
  <c r="J9" i="78"/>
  <c r="J11" i="78"/>
  <c r="J12" i="78"/>
  <c r="I19" i="78"/>
  <c r="J19" i="78"/>
  <c r="I21" i="78"/>
  <c r="J21" i="78"/>
  <c r="J22" i="78"/>
  <c r="I23" i="78"/>
  <c r="J23" i="78"/>
  <c r="I24" i="78"/>
  <c r="J24" i="78"/>
  <c r="J25" i="78"/>
  <c r="J26" i="78"/>
  <c r="J27" i="78"/>
  <c r="J28" i="78"/>
  <c r="I29" i="78"/>
  <c r="J29" i="78"/>
  <c r="I33" i="78"/>
  <c r="I35" i="78"/>
  <c r="J35" i="78"/>
  <c r="L38" i="78"/>
  <c r="F38" i="78" s="1"/>
  <c r="J38" i="78" s="1"/>
  <c r="I42" i="78"/>
  <c r="N43" i="78"/>
  <c r="J44" i="78"/>
  <c r="J42" i="78" s="1"/>
  <c r="J45" i="78"/>
  <c r="R45" i="78"/>
  <c r="R46" i="78"/>
  <c r="J49" i="78"/>
  <c r="J50" i="78"/>
  <c r="J51" i="78"/>
  <c r="J52" i="78"/>
  <c r="H53" i="78"/>
  <c r="I53" i="78"/>
  <c r="J54" i="78"/>
  <c r="J55" i="78"/>
  <c r="J56" i="78"/>
  <c r="J57" i="78"/>
  <c r="J58" i="78"/>
  <c r="J59" i="78"/>
  <c r="J60" i="78"/>
  <c r="J61" i="78"/>
  <c r="H63" i="78"/>
  <c r="I63" i="78"/>
  <c r="J64" i="78"/>
  <c r="J65" i="78"/>
  <c r="J66" i="78"/>
  <c r="J69" i="78"/>
  <c r="J70" i="78"/>
  <c r="J71" i="78"/>
  <c r="H68" i="78"/>
  <c r="I72" i="78"/>
  <c r="I68" i="78" s="1"/>
  <c r="J73" i="78"/>
  <c r="J74" i="78"/>
  <c r="J75" i="78"/>
  <c r="J76" i="78"/>
  <c r="H77" i="78"/>
  <c r="I77" i="78"/>
  <c r="J78" i="78"/>
  <c r="J79" i="78"/>
  <c r="J80" i="78"/>
  <c r="J81" i="78"/>
  <c r="J82" i="78"/>
  <c r="J83" i="78"/>
  <c r="H85" i="78"/>
  <c r="I85" i="78"/>
  <c r="J86" i="78"/>
  <c r="J87" i="78"/>
  <c r="J88" i="78"/>
  <c r="J89" i="78"/>
  <c r="J90" i="78"/>
  <c r="J91" i="78"/>
  <c r="J92" i="78"/>
  <c r="J93" i="78"/>
  <c r="J94" i="78"/>
  <c r="J95" i="78"/>
  <c r="J96" i="78"/>
  <c r="J97" i="78"/>
  <c r="H98" i="78"/>
  <c r="I98" i="78"/>
  <c r="J99" i="78"/>
  <c r="J100" i="78"/>
  <c r="J101" i="78"/>
  <c r="J102" i="78"/>
  <c r="J104" i="78"/>
  <c r="J105" i="78"/>
  <c r="J106" i="78"/>
  <c r="J107" i="78"/>
  <c r="J110" i="78"/>
  <c r="J111" i="78"/>
  <c r="J112" i="78"/>
  <c r="J113" i="78"/>
  <c r="J114" i="78"/>
  <c r="J115" i="78"/>
  <c r="J116" i="78"/>
  <c r="J117" i="78"/>
  <c r="J118" i="78"/>
  <c r="J119" i="78"/>
  <c r="J120" i="78"/>
  <c r="J121" i="78"/>
  <c r="J122" i="78"/>
  <c r="J123" i="78"/>
  <c r="J124" i="78"/>
  <c r="J125" i="78"/>
  <c r="J126" i="78"/>
  <c r="J127" i="78"/>
  <c r="J128" i="78"/>
  <c r="J129" i="78"/>
  <c r="J130" i="78"/>
  <c r="J131" i="78"/>
  <c r="J132" i="78"/>
  <c r="J133" i="78"/>
  <c r="J134" i="78"/>
  <c r="J135" i="78"/>
  <c r="J136" i="78"/>
  <c r="J137" i="78"/>
  <c r="J138" i="78"/>
  <c r="I139" i="78"/>
  <c r="J141" i="78"/>
  <c r="J139" i="78" s="1"/>
  <c r="I151" i="78"/>
  <c r="J151" i="78"/>
  <c r="I155" i="78"/>
  <c r="J156" i="78"/>
  <c r="J158" i="78"/>
  <c r="H160" i="78"/>
  <c r="I160" i="78"/>
  <c r="J161" i="78"/>
  <c r="J162" i="78"/>
  <c r="J163" i="78"/>
  <c r="H165" i="78"/>
  <c r="I165" i="78"/>
  <c r="J166" i="78"/>
  <c r="J167" i="78"/>
  <c r="H169" i="78"/>
  <c r="I169" i="78"/>
  <c r="J170" i="78"/>
  <c r="J169" i="78" s="1"/>
  <c r="J171" i="78"/>
  <c r="G171" i="78" s="1"/>
  <c r="J173" i="78"/>
  <c r="J174" i="78"/>
  <c r="H175" i="78"/>
  <c r="I175" i="78"/>
  <c r="J176" i="78"/>
  <c r="J177" i="78"/>
  <c r="G177" i="78" s="1"/>
  <c r="H178" i="78"/>
  <c r="I178" i="78"/>
  <c r="J179" i="78"/>
  <c r="J180" i="78"/>
  <c r="J181" i="78"/>
  <c r="I195" i="78"/>
  <c r="I201" i="78"/>
  <c r="J33" i="78"/>
  <c r="J9" i="77"/>
  <c r="J11" i="77"/>
  <c r="J12" i="77"/>
  <c r="I13" i="77"/>
  <c r="J13" i="77"/>
  <c r="J14" i="77"/>
  <c r="F15" i="77"/>
  <c r="H15" i="77" s="1"/>
  <c r="I19" i="77"/>
  <c r="J19" i="77"/>
  <c r="I21" i="77"/>
  <c r="J21" i="77"/>
  <c r="J22" i="77"/>
  <c r="I23" i="77"/>
  <c r="J23" i="77"/>
  <c r="J24" i="77"/>
  <c r="J25" i="77"/>
  <c r="J26" i="77"/>
  <c r="J27" i="77"/>
  <c r="J28" i="77"/>
  <c r="I29" i="77"/>
  <c r="J29" i="77"/>
  <c r="F30" i="77"/>
  <c r="J32" i="77"/>
  <c r="I32" i="77"/>
  <c r="I33" i="77"/>
  <c r="J33" i="77"/>
  <c r="I35" i="77"/>
  <c r="J35" i="77"/>
  <c r="L38" i="77"/>
  <c r="F38" i="77" s="1"/>
  <c r="H38" i="77" s="1"/>
  <c r="N43" i="77"/>
  <c r="F43" i="77" s="1"/>
  <c r="H43" i="77" s="1"/>
  <c r="H42" i="77" s="1"/>
  <c r="J44" i="77"/>
  <c r="R44" i="77"/>
  <c r="J45" i="77"/>
  <c r="R45" i="77"/>
  <c r="R46" i="77"/>
  <c r="J49" i="77"/>
  <c r="J50" i="77"/>
  <c r="J51" i="77"/>
  <c r="J52" i="77"/>
  <c r="H53" i="77"/>
  <c r="I53" i="77"/>
  <c r="J54" i="77"/>
  <c r="J55" i="77"/>
  <c r="J56" i="77"/>
  <c r="J57" i="77"/>
  <c r="J58" i="77"/>
  <c r="J59" i="77"/>
  <c r="J60" i="77"/>
  <c r="J61" i="77"/>
  <c r="H63" i="77"/>
  <c r="I63" i="77"/>
  <c r="J64" i="77"/>
  <c r="J65" i="77"/>
  <c r="J66" i="77"/>
  <c r="J69" i="77"/>
  <c r="J70" i="77"/>
  <c r="J71" i="77"/>
  <c r="H68" i="77"/>
  <c r="I72" i="77"/>
  <c r="I68" i="77" s="1"/>
  <c r="J73" i="77"/>
  <c r="J74" i="77"/>
  <c r="J75" i="77"/>
  <c r="J76" i="77"/>
  <c r="H77" i="77"/>
  <c r="I77" i="77"/>
  <c r="J78" i="77"/>
  <c r="J79" i="77"/>
  <c r="J80" i="77"/>
  <c r="J81" i="77"/>
  <c r="J82" i="77"/>
  <c r="J83" i="77"/>
  <c r="H85" i="77"/>
  <c r="I85" i="77"/>
  <c r="J86" i="77"/>
  <c r="J87" i="77"/>
  <c r="J88" i="77"/>
  <c r="J89" i="77"/>
  <c r="J90" i="77"/>
  <c r="J91" i="77"/>
  <c r="J92" i="77"/>
  <c r="J93" i="77"/>
  <c r="J94" i="77"/>
  <c r="J95" i="77"/>
  <c r="J96" i="77"/>
  <c r="J97" i="77"/>
  <c r="H98" i="77"/>
  <c r="I98" i="77"/>
  <c r="J99" i="77"/>
  <c r="J100" i="77"/>
  <c r="J101" i="77"/>
  <c r="J102" i="77"/>
  <c r="J104" i="77"/>
  <c r="J105" i="77"/>
  <c r="J106" i="77"/>
  <c r="J107" i="77"/>
  <c r="J110" i="77"/>
  <c r="J111" i="77"/>
  <c r="J112" i="77"/>
  <c r="J113" i="77"/>
  <c r="J114" i="77"/>
  <c r="J115" i="77"/>
  <c r="J116" i="77"/>
  <c r="J117" i="77"/>
  <c r="J118" i="77"/>
  <c r="J119" i="77"/>
  <c r="J120" i="77"/>
  <c r="J121" i="77"/>
  <c r="J122" i="77"/>
  <c r="J123" i="77"/>
  <c r="J124" i="77"/>
  <c r="J125" i="77"/>
  <c r="J126" i="77"/>
  <c r="J127" i="77"/>
  <c r="J128" i="77"/>
  <c r="J129" i="77"/>
  <c r="J130" i="77"/>
  <c r="J131" i="77"/>
  <c r="J132" i="77"/>
  <c r="J133" i="77"/>
  <c r="J134" i="77"/>
  <c r="J135" i="77"/>
  <c r="J136" i="77"/>
  <c r="J137" i="77"/>
  <c r="J138" i="77"/>
  <c r="J140" i="77"/>
  <c r="J141" i="77"/>
  <c r="J142" i="77"/>
  <c r="I143" i="77"/>
  <c r="I145" i="77"/>
  <c r="J149" i="77"/>
  <c r="I151" i="77"/>
  <c r="I155" i="77"/>
  <c r="J156" i="77"/>
  <c r="J158" i="77"/>
  <c r="H160" i="77"/>
  <c r="I160" i="77"/>
  <c r="J161" i="77"/>
  <c r="J162" i="77"/>
  <c r="J163" i="77"/>
  <c r="H165" i="77"/>
  <c r="I165" i="77"/>
  <c r="J166" i="77"/>
  <c r="J167" i="77"/>
  <c r="H169" i="77"/>
  <c r="I169" i="77"/>
  <c r="J170" i="77"/>
  <c r="J171" i="77"/>
  <c r="G171" i="77" s="1"/>
  <c r="J173" i="77"/>
  <c r="J174" i="77"/>
  <c r="H175" i="77"/>
  <c r="I175" i="77"/>
  <c r="J176" i="77"/>
  <c r="J177" i="77"/>
  <c r="H178" i="77"/>
  <c r="I178" i="77"/>
  <c r="J179" i="77"/>
  <c r="J180" i="77"/>
  <c r="J181" i="77"/>
  <c r="I195" i="77"/>
  <c r="I201" i="77"/>
  <c r="J143" i="77"/>
  <c r="I11" i="77"/>
  <c r="J9" i="76"/>
  <c r="J11" i="76"/>
  <c r="J12" i="76"/>
  <c r="I13" i="76"/>
  <c r="J13" i="76"/>
  <c r="J14" i="76"/>
  <c r="F15" i="76"/>
  <c r="H15" i="76" s="1"/>
  <c r="I15" i="76" s="1"/>
  <c r="I19" i="76"/>
  <c r="J19" i="76"/>
  <c r="J21" i="76"/>
  <c r="J22" i="76"/>
  <c r="J23" i="76"/>
  <c r="I24" i="76"/>
  <c r="J24" i="76"/>
  <c r="J25" i="76"/>
  <c r="J26" i="76"/>
  <c r="J27" i="76"/>
  <c r="J28" i="76"/>
  <c r="J29" i="76"/>
  <c r="F30" i="76"/>
  <c r="H30" i="76" s="1"/>
  <c r="H20" i="76" s="1"/>
  <c r="J32" i="76"/>
  <c r="I32" i="76"/>
  <c r="J33" i="76"/>
  <c r="J31" i="76" s="1"/>
  <c r="I35" i="76"/>
  <c r="J35" i="76"/>
  <c r="L38" i="76"/>
  <c r="F38" i="76" s="1"/>
  <c r="J38" i="76" s="1"/>
  <c r="I40" i="76"/>
  <c r="N43" i="76"/>
  <c r="F43" i="76" s="1"/>
  <c r="H43" i="76" s="1"/>
  <c r="H42" i="76" s="1"/>
  <c r="J44" i="76"/>
  <c r="R44" i="76"/>
  <c r="J45" i="76"/>
  <c r="R45" i="76"/>
  <c r="R46" i="76"/>
  <c r="J49" i="76"/>
  <c r="J50" i="76"/>
  <c r="J51" i="76"/>
  <c r="J52" i="76"/>
  <c r="H53" i="76"/>
  <c r="I53" i="76"/>
  <c r="J54" i="76"/>
  <c r="J55" i="76"/>
  <c r="J56" i="76"/>
  <c r="J57" i="76"/>
  <c r="J58" i="76"/>
  <c r="J59" i="76"/>
  <c r="J60" i="76"/>
  <c r="J61" i="76"/>
  <c r="H63" i="76"/>
  <c r="I63" i="76"/>
  <c r="J64" i="76"/>
  <c r="J65" i="76"/>
  <c r="J66" i="76"/>
  <c r="J69" i="76"/>
  <c r="J70" i="76"/>
  <c r="J71" i="76"/>
  <c r="H68" i="76"/>
  <c r="I72" i="76"/>
  <c r="I68" i="76" s="1"/>
  <c r="J73" i="76"/>
  <c r="J74" i="76"/>
  <c r="J75" i="76"/>
  <c r="J76" i="76"/>
  <c r="H77" i="76"/>
  <c r="I77" i="76"/>
  <c r="J78" i="76"/>
  <c r="J79" i="76"/>
  <c r="J80" i="76"/>
  <c r="J81" i="76"/>
  <c r="J82" i="76"/>
  <c r="J83" i="76"/>
  <c r="H85" i="76"/>
  <c r="I85" i="76"/>
  <c r="J86" i="76"/>
  <c r="J87" i="76"/>
  <c r="J88" i="76"/>
  <c r="J89" i="76"/>
  <c r="J90" i="76"/>
  <c r="J91" i="76"/>
  <c r="J92" i="76"/>
  <c r="J93" i="76"/>
  <c r="J94" i="76"/>
  <c r="J95" i="76"/>
  <c r="J96" i="76"/>
  <c r="J97" i="76"/>
  <c r="H98" i="76"/>
  <c r="I98" i="76"/>
  <c r="J99" i="76"/>
  <c r="J100" i="76"/>
  <c r="J101" i="76"/>
  <c r="J102" i="76"/>
  <c r="J104" i="76"/>
  <c r="J105" i="76"/>
  <c r="J106" i="76"/>
  <c r="J107" i="76"/>
  <c r="J110" i="76"/>
  <c r="J111" i="76"/>
  <c r="J112" i="76"/>
  <c r="J113" i="76"/>
  <c r="J114" i="76"/>
  <c r="J115" i="76"/>
  <c r="J116" i="76"/>
  <c r="J117" i="76"/>
  <c r="J118" i="76"/>
  <c r="J119" i="76"/>
  <c r="J120" i="76"/>
  <c r="J121" i="76"/>
  <c r="J122" i="76"/>
  <c r="J123" i="76"/>
  <c r="J124" i="76"/>
  <c r="J125" i="76"/>
  <c r="J126" i="76"/>
  <c r="J127" i="76"/>
  <c r="J128" i="76"/>
  <c r="J129" i="76"/>
  <c r="J130" i="76"/>
  <c r="J131" i="76"/>
  <c r="J132" i="76"/>
  <c r="J133" i="76"/>
  <c r="J134" i="76"/>
  <c r="J135" i="76"/>
  <c r="J136" i="76"/>
  <c r="J137" i="76"/>
  <c r="J138" i="76"/>
  <c r="J140" i="76"/>
  <c r="J141" i="76"/>
  <c r="J142" i="76"/>
  <c r="G142" i="76" s="1"/>
  <c r="I143" i="76"/>
  <c r="I144" i="76"/>
  <c r="I145" i="76"/>
  <c r="J145" i="76"/>
  <c r="J147" i="76"/>
  <c r="J149" i="76"/>
  <c r="I151" i="76"/>
  <c r="I155" i="76"/>
  <c r="J156" i="76"/>
  <c r="J158" i="76"/>
  <c r="H160" i="76"/>
  <c r="I160" i="76"/>
  <c r="J161" i="76"/>
  <c r="J162" i="76"/>
  <c r="J163" i="76"/>
  <c r="H165" i="76"/>
  <c r="I165" i="76"/>
  <c r="J166" i="76"/>
  <c r="G166" i="76" s="1"/>
  <c r="J167" i="76"/>
  <c r="H169" i="76"/>
  <c r="I169" i="76"/>
  <c r="J170" i="76"/>
  <c r="G170" i="76" s="1"/>
  <c r="J171" i="76"/>
  <c r="J173" i="76"/>
  <c r="J174" i="76"/>
  <c r="H175" i="76"/>
  <c r="I175" i="76"/>
  <c r="J176" i="76"/>
  <c r="J177" i="76"/>
  <c r="G177" i="76" s="1"/>
  <c r="H178" i="76"/>
  <c r="I178" i="76"/>
  <c r="J179" i="76"/>
  <c r="J180" i="76"/>
  <c r="J181" i="76"/>
  <c r="I195" i="76"/>
  <c r="I201" i="76"/>
  <c r="J9" i="75"/>
  <c r="J11" i="75"/>
  <c r="J12" i="75"/>
  <c r="J13" i="75"/>
  <c r="I14" i="75"/>
  <c r="J14" i="75"/>
  <c r="F15" i="75"/>
  <c r="H15" i="75" s="1"/>
  <c r="J17" i="75"/>
  <c r="J18" i="75"/>
  <c r="J19" i="75"/>
  <c r="J21" i="75"/>
  <c r="J22" i="75"/>
  <c r="I23" i="75"/>
  <c r="J23" i="75"/>
  <c r="I24" i="75"/>
  <c r="J24" i="75"/>
  <c r="J25" i="75"/>
  <c r="I26" i="75"/>
  <c r="J26" i="75"/>
  <c r="I27" i="75"/>
  <c r="J27" i="75"/>
  <c r="I28" i="75"/>
  <c r="J28" i="75"/>
  <c r="J29" i="75"/>
  <c r="F30" i="75"/>
  <c r="I33" i="75"/>
  <c r="J33" i="75"/>
  <c r="I35" i="75"/>
  <c r="J35" i="75"/>
  <c r="L38" i="75"/>
  <c r="F38" i="75" s="1"/>
  <c r="H38" i="75" s="1"/>
  <c r="I40" i="75"/>
  <c r="J40" i="75"/>
  <c r="N43" i="75"/>
  <c r="F43" i="75" s="1"/>
  <c r="H43" i="75" s="1"/>
  <c r="H42" i="75" s="1"/>
  <c r="J44" i="75"/>
  <c r="R44" i="75"/>
  <c r="J45" i="75"/>
  <c r="R45" i="75"/>
  <c r="R46" i="75"/>
  <c r="J49" i="75"/>
  <c r="J50" i="75"/>
  <c r="J51" i="75"/>
  <c r="J52" i="75"/>
  <c r="H53" i="75"/>
  <c r="I53" i="75"/>
  <c r="J54" i="75"/>
  <c r="J55" i="75"/>
  <c r="J56" i="75"/>
  <c r="J57" i="75"/>
  <c r="J58" i="75"/>
  <c r="J59" i="75"/>
  <c r="J60" i="75"/>
  <c r="J61" i="75"/>
  <c r="H63" i="75"/>
  <c r="I63" i="75"/>
  <c r="J64" i="75"/>
  <c r="J65" i="75"/>
  <c r="J66" i="75"/>
  <c r="J69" i="75"/>
  <c r="J70" i="75"/>
  <c r="J71" i="75"/>
  <c r="H68" i="75"/>
  <c r="I72" i="75"/>
  <c r="I68" i="75" s="1"/>
  <c r="J73" i="75"/>
  <c r="J74" i="75"/>
  <c r="J75" i="75"/>
  <c r="J76" i="75"/>
  <c r="H77" i="75"/>
  <c r="I77" i="75"/>
  <c r="J78" i="75"/>
  <c r="J79" i="75"/>
  <c r="J80" i="75"/>
  <c r="J81" i="75"/>
  <c r="J82" i="75"/>
  <c r="J83" i="75"/>
  <c r="H85" i="75"/>
  <c r="I85" i="75"/>
  <c r="J86" i="75"/>
  <c r="J87" i="75"/>
  <c r="J88" i="75"/>
  <c r="J89" i="75"/>
  <c r="J90" i="75"/>
  <c r="J91" i="75"/>
  <c r="J92" i="75"/>
  <c r="J93" i="75"/>
  <c r="J94" i="75"/>
  <c r="J95" i="75"/>
  <c r="J96" i="75"/>
  <c r="J97" i="75"/>
  <c r="H98" i="75"/>
  <c r="I98" i="75"/>
  <c r="J99" i="75"/>
  <c r="J100" i="75"/>
  <c r="J101" i="75"/>
  <c r="J102" i="75"/>
  <c r="J104" i="75"/>
  <c r="J105" i="75"/>
  <c r="J106" i="75"/>
  <c r="J107" i="75"/>
  <c r="J110" i="75"/>
  <c r="J111" i="75"/>
  <c r="J112" i="75"/>
  <c r="J113" i="75"/>
  <c r="J114" i="75"/>
  <c r="J115" i="75"/>
  <c r="J116" i="75"/>
  <c r="J117" i="75"/>
  <c r="J118" i="75"/>
  <c r="J119" i="75"/>
  <c r="J120" i="75"/>
  <c r="J121" i="75"/>
  <c r="J122" i="75"/>
  <c r="J123" i="75"/>
  <c r="J124" i="75"/>
  <c r="J125" i="75"/>
  <c r="J126" i="75"/>
  <c r="J127" i="75"/>
  <c r="J128" i="75"/>
  <c r="J129" i="75"/>
  <c r="J130" i="75"/>
  <c r="J131" i="75"/>
  <c r="J132" i="75"/>
  <c r="J133" i="75"/>
  <c r="J134" i="75"/>
  <c r="J135" i="75"/>
  <c r="J136" i="75"/>
  <c r="J137" i="75"/>
  <c r="J138" i="75"/>
  <c r="J140" i="75"/>
  <c r="J141" i="75"/>
  <c r="J142" i="75"/>
  <c r="G142" i="75" s="1"/>
  <c r="J143" i="75"/>
  <c r="J145" i="75"/>
  <c r="J147" i="75"/>
  <c r="I147" i="75"/>
  <c r="J149" i="75"/>
  <c r="I151" i="75"/>
  <c r="I155" i="75"/>
  <c r="J156" i="75"/>
  <c r="J158" i="75"/>
  <c r="H160" i="75"/>
  <c r="I160" i="75"/>
  <c r="J161" i="75"/>
  <c r="J162" i="75"/>
  <c r="J163" i="75"/>
  <c r="H165" i="75"/>
  <c r="I165" i="75"/>
  <c r="J166" i="75"/>
  <c r="J167" i="75"/>
  <c r="H169" i="75"/>
  <c r="I169" i="75"/>
  <c r="J170" i="75"/>
  <c r="J171" i="75"/>
  <c r="G171" i="75" s="1"/>
  <c r="J173" i="75"/>
  <c r="J174" i="75"/>
  <c r="H175" i="75"/>
  <c r="I175" i="75"/>
  <c r="J176" i="75"/>
  <c r="J177" i="75"/>
  <c r="H178" i="75"/>
  <c r="I178" i="75"/>
  <c r="J179" i="75"/>
  <c r="J180" i="75"/>
  <c r="J181" i="75"/>
  <c r="I195" i="75"/>
  <c r="I201" i="75"/>
  <c r="I11" i="75"/>
  <c r="I21" i="75"/>
  <c r="J9" i="74"/>
  <c r="J11" i="74"/>
  <c r="J12" i="74"/>
  <c r="J13" i="74"/>
  <c r="J14" i="74"/>
  <c r="F15" i="74"/>
  <c r="J19" i="74"/>
  <c r="J21" i="74"/>
  <c r="I22" i="74"/>
  <c r="J22" i="74"/>
  <c r="J23" i="74"/>
  <c r="I24" i="74"/>
  <c r="J24" i="74"/>
  <c r="J25" i="74"/>
  <c r="I26" i="74"/>
  <c r="J26" i="74"/>
  <c r="J27" i="74"/>
  <c r="J28" i="74"/>
  <c r="I29" i="74"/>
  <c r="J29" i="74"/>
  <c r="F30" i="74"/>
  <c r="H30" i="74" s="1"/>
  <c r="H20" i="74" s="1"/>
  <c r="J32" i="74"/>
  <c r="I35" i="74"/>
  <c r="J35" i="74"/>
  <c r="L38" i="74"/>
  <c r="F38" i="74" s="1"/>
  <c r="N43" i="74"/>
  <c r="F43" i="74" s="1"/>
  <c r="H43" i="74" s="1"/>
  <c r="H42" i="74" s="1"/>
  <c r="J44" i="74"/>
  <c r="R44" i="74"/>
  <c r="J45" i="74"/>
  <c r="R45" i="74"/>
  <c r="R46" i="74"/>
  <c r="J49" i="74"/>
  <c r="J50" i="74"/>
  <c r="J51" i="74"/>
  <c r="J52" i="74"/>
  <c r="H53" i="74"/>
  <c r="I53" i="74"/>
  <c r="J54" i="74"/>
  <c r="J55" i="74"/>
  <c r="J56" i="74"/>
  <c r="J57" i="74"/>
  <c r="J58" i="74"/>
  <c r="J59" i="74"/>
  <c r="J60" i="74"/>
  <c r="J61" i="74"/>
  <c r="H63" i="74"/>
  <c r="I63" i="74"/>
  <c r="J64" i="74"/>
  <c r="J65" i="74"/>
  <c r="J66" i="74"/>
  <c r="J69" i="74"/>
  <c r="J70" i="74"/>
  <c r="J71" i="74"/>
  <c r="H68" i="74"/>
  <c r="I72" i="74"/>
  <c r="I68" i="74" s="1"/>
  <c r="J73" i="74"/>
  <c r="J74" i="74"/>
  <c r="J75" i="74"/>
  <c r="J76" i="74"/>
  <c r="H77" i="74"/>
  <c r="I77" i="74"/>
  <c r="J78" i="74"/>
  <c r="J79" i="74"/>
  <c r="J80" i="74"/>
  <c r="J81" i="74"/>
  <c r="J82" i="74"/>
  <c r="J83" i="74"/>
  <c r="H85" i="74"/>
  <c r="I85" i="74"/>
  <c r="J86" i="74"/>
  <c r="J87" i="74"/>
  <c r="J88" i="74"/>
  <c r="J89" i="74"/>
  <c r="J90" i="74"/>
  <c r="J91" i="74"/>
  <c r="J92" i="74"/>
  <c r="J93" i="74"/>
  <c r="J94" i="74"/>
  <c r="J95" i="74"/>
  <c r="J96" i="74"/>
  <c r="J97" i="74"/>
  <c r="H98" i="74"/>
  <c r="I98" i="74"/>
  <c r="J99" i="74"/>
  <c r="J100" i="74"/>
  <c r="J101" i="74"/>
  <c r="J102" i="74"/>
  <c r="J104" i="74"/>
  <c r="J105" i="74"/>
  <c r="J106" i="74"/>
  <c r="J107" i="74"/>
  <c r="J110" i="74"/>
  <c r="J111" i="74"/>
  <c r="J112" i="74"/>
  <c r="J113" i="74"/>
  <c r="J114" i="74"/>
  <c r="J115" i="74"/>
  <c r="J116" i="74"/>
  <c r="J117" i="74"/>
  <c r="J118" i="74"/>
  <c r="J119" i="74"/>
  <c r="J120" i="74"/>
  <c r="J121" i="74"/>
  <c r="J122" i="74"/>
  <c r="J123" i="74"/>
  <c r="J124" i="74"/>
  <c r="J125" i="74"/>
  <c r="J126" i="74"/>
  <c r="J127" i="74"/>
  <c r="J128" i="74"/>
  <c r="J129" i="74"/>
  <c r="J130" i="74"/>
  <c r="J131" i="74"/>
  <c r="J132" i="74"/>
  <c r="J133" i="74"/>
  <c r="J134" i="74"/>
  <c r="J135" i="74"/>
  <c r="J136" i="74"/>
  <c r="J137" i="74"/>
  <c r="J138" i="74"/>
  <c r="J140" i="74"/>
  <c r="J141" i="74"/>
  <c r="J142" i="74"/>
  <c r="I143" i="74"/>
  <c r="J149" i="74"/>
  <c r="I151" i="74"/>
  <c r="I155" i="74"/>
  <c r="J156" i="74"/>
  <c r="J158" i="74"/>
  <c r="H160" i="74"/>
  <c r="I160" i="74"/>
  <c r="J161" i="74"/>
  <c r="J162" i="74"/>
  <c r="J163" i="74"/>
  <c r="H165" i="74"/>
  <c r="I165" i="74"/>
  <c r="J166" i="74"/>
  <c r="J167" i="74"/>
  <c r="H169" i="74"/>
  <c r="I169" i="74"/>
  <c r="J170" i="74"/>
  <c r="G170" i="74" s="1"/>
  <c r="J171" i="74"/>
  <c r="J173" i="74"/>
  <c r="J174" i="74"/>
  <c r="H175" i="74"/>
  <c r="I175" i="74"/>
  <c r="J176" i="74"/>
  <c r="J177" i="74"/>
  <c r="G177" i="74" s="1"/>
  <c r="H178" i="74"/>
  <c r="I178" i="74"/>
  <c r="J179" i="74"/>
  <c r="J180" i="74"/>
  <c r="J181" i="74"/>
  <c r="I195" i="74"/>
  <c r="I201" i="74"/>
  <c r="I32" i="74"/>
  <c r="J147" i="74"/>
  <c r="J145" i="74"/>
  <c r="J9" i="73"/>
  <c r="J11" i="73"/>
  <c r="J12" i="73"/>
  <c r="I13" i="73"/>
  <c r="J13" i="73"/>
  <c r="J14" i="73"/>
  <c r="F15" i="73"/>
  <c r="H15" i="73" s="1"/>
  <c r="I19" i="73"/>
  <c r="J19" i="73"/>
  <c r="J21" i="73"/>
  <c r="J22" i="73"/>
  <c r="J23" i="73"/>
  <c r="I24" i="73"/>
  <c r="J24" i="73"/>
  <c r="J25" i="73"/>
  <c r="J26" i="73"/>
  <c r="J27" i="73"/>
  <c r="I28" i="73"/>
  <c r="J28" i="73"/>
  <c r="J29" i="73"/>
  <c r="F30" i="73"/>
  <c r="I32" i="73"/>
  <c r="J32" i="73"/>
  <c r="I35" i="73"/>
  <c r="J35" i="73"/>
  <c r="L38" i="73"/>
  <c r="F38" i="73" s="1"/>
  <c r="H38" i="73" s="1"/>
  <c r="I38" i="73" s="1"/>
  <c r="N43" i="73"/>
  <c r="F43" i="73" s="1"/>
  <c r="H43" i="73" s="1"/>
  <c r="H42" i="73" s="1"/>
  <c r="J44" i="73"/>
  <c r="R44" i="73"/>
  <c r="J45" i="73"/>
  <c r="R45" i="73"/>
  <c r="R46" i="73"/>
  <c r="J49" i="73"/>
  <c r="J50" i="73"/>
  <c r="J51" i="73"/>
  <c r="J52" i="73"/>
  <c r="H53" i="73"/>
  <c r="I53" i="73"/>
  <c r="J54" i="73"/>
  <c r="J55" i="73"/>
  <c r="J56" i="73"/>
  <c r="J57" i="73"/>
  <c r="J58" i="73"/>
  <c r="J59" i="73"/>
  <c r="J60" i="73"/>
  <c r="J61" i="73"/>
  <c r="H63" i="73"/>
  <c r="I63" i="73"/>
  <c r="J64" i="73"/>
  <c r="J65" i="73"/>
  <c r="J66" i="73"/>
  <c r="J69" i="73"/>
  <c r="J70" i="73"/>
  <c r="J71" i="73"/>
  <c r="H68" i="73"/>
  <c r="I72" i="73"/>
  <c r="I68" i="73" s="1"/>
  <c r="J73" i="73"/>
  <c r="J74" i="73"/>
  <c r="J75" i="73"/>
  <c r="J76" i="73"/>
  <c r="H77" i="73"/>
  <c r="I77" i="73"/>
  <c r="J78" i="73"/>
  <c r="J79" i="73"/>
  <c r="J80" i="73"/>
  <c r="J81" i="73"/>
  <c r="J82" i="73"/>
  <c r="J83" i="73"/>
  <c r="H85" i="73"/>
  <c r="I85" i="73"/>
  <c r="J86" i="73"/>
  <c r="J87" i="73"/>
  <c r="J88" i="73"/>
  <c r="J89" i="73"/>
  <c r="J90" i="73"/>
  <c r="J91" i="73"/>
  <c r="J92" i="73"/>
  <c r="J93" i="73"/>
  <c r="J94" i="73"/>
  <c r="J95" i="73"/>
  <c r="J96" i="73"/>
  <c r="J97" i="73"/>
  <c r="H98" i="73"/>
  <c r="I98" i="73"/>
  <c r="J99" i="73"/>
  <c r="J100" i="73"/>
  <c r="J101" i="73"/>
  <c r="J102" i="73"/>
  <c r="J104" i="73"/>
  <c r="J105" i="73"/>
  <c r="J106" i="73"/>
  <c r="J107" i="73"/>
  <c r="J110" i="73"/>
  <c r="J111" i="73"/>
  <c r="J112" i="73"/>
  <c r="J113" i="73"/>
  <c r="J114" i="73"/>
  <c r="J115" i="73"/>
  <c r="J116" i="73"/>
  <c r="J117" i="73"/>
  <c r="J118" i="73"/>
  <c r="J119" i="73"/>
  <c r="J120" i="73"/>
  <c r="J121" i="73"/>
  <c r="J122" i="73"/>
  <c r="J123" i="73"/>
  <c r="J124" i="73"/>
  <c r="J125" i="73"/>
  <c r="J126" i="73"/>
  <c r="J127" i="73"/>
  <c r="J128" i="73"/>
  <c r="J129" i="73"/>
  <c r="J130" i="73"/>
  <c r="J131" i="73"/>
  <c r="J132" i="73"/>
  <c r="J133" i="73"/>
  <c r="J134" i="73"/>
  <c r="J135" i="73"/>
  <c r="J136" i="73"/>
  <c r="J137" i="73"/>
  <c r="J138" i="73"/>
  <c r="J140" i="73"/>
  <c r="J141" i="73"/>
  <c r="J142" i="73"/>
  <c r="G142" i="73" s="1"/>
  <c r="I143" i="73"/>
  <c r="J143" i="73"/>
  <c r="I144" i="73"/>
  <c r="J148" i="73"/>
  <c r="J149" i="73"/>
  <c r="I151" i="73"/>
  <c r="I155" i="73"/>
  <c r="J156" i="73"/>
  <c r="J158" i="73"/>
  <c r="H160" i="73"/>
  <c r="I160" i="73"/>
  <c r="J161" i="73"/>
  <c r="J162" i="73"/>
  <c r="J163" i="73"/>
  <c r="H165" i="73"/>
  <c r="I165" i="73"/>
  <c r="J166" i="73"/>
  <c r="G166" i="73" s="1"/>
  <c r="J167" i="73"/>
  <c r="H169" i="73"/>
  <c r="I169" i="73"/>
  <c r="J170" i="73"/>
  <c r="G170" i="73" s="1"/>
  <c r="J171" i="73"/>
  <c r="J173" i="73"/>
  <c r="J174" i="73"/>
  <c r="H175" i="73"/>
  <c r="I175" i="73"/>
  <c r="J176" i="73"/>
  <c r="J177" i="73"/>
  <c r="H178" i="73"/>
  <c r="I178" i="73"/>
  <c r="J179" i="73"/>
  <c r="J180" i="73"/>
  <c r="J181" i="73"/>
  <c r="I195" i="73"/>
  <c r="I201" i="73"/>
  <c r="J144" i="73"/>
  <c r="L7" i="72"/>
  <c r="J9" i="72"/>
  <c r="J11" i="72"/>
  <c r="J12" i="72"/>
  <c r="J17" i="72"/>
  <c r="I19" i="72"/>
  <c r="J19" i="72"/>
  <c r="J21" i="72"/>
  <c r="J22" i="72"/>
  <c r="J23" i="72"/>
  <c r="I24" i="72"/>
  <c r="J24" i="72"/>
  <c r="J25" i="72"/>
  <c r="J26" i="72"/>
  <c r="I27" i="72"/>
  <c r="J27" i="72"/>
  <c r="J28" i="72"/>
  <c r="J29" i="72"/>
  <c r="I33" i="72"/>
  <c r="J33" i="72"/>
  <c r="I34" i="72"/>
  <c r="I35" i="72"/>
  <c r="J35" i="72"/>
  <c r="L38" i="72"/>
  <c r="F38" i="72" s="1"/>
  <c r="I42" i="72"/>
  <c r="N43" i="72"/>
  <c r="J44" i="72"/>
  <c r="J42" i="72" s="1"/>
  <c r="J45" i="72"/>
  <c r="R45" i="72"/>
  <c r="R46" i="72"/>
  <c r="J49" i="72"/>
  <c r="J50" i="72"/>
  <c r="J51" i="72"/>
  <c r="J52" i="72"/>
  <c r="H53" i="72"/>
  <c r="I53" i="72"/>
  <c r="J54" i="72"/>
  <c r="J55" i="72"/>
  <c r="J56" i="72"/>
  <c r="J57" i="72"/>
  <c r="J58" i="72"/>
  <c r="J59" i="72"/>
  <c r="J60" i="72"/>
  <c r="J61" i="72"/>
  <c r="H63" i="72"/>
  <c r="I63" i="72"/>
  <c r="J64" i="72"/>
  <c r="J65" i="72"/>
  <c r="J66" i="72"/>
  <c r="J69" i="72"/>
  <c r="J70" i="72"/>
  <c r="J71" i="72"/>
  <c r="H68" i="72"/>
  <c r="I72" i="72"/>
  <c r="I68" i="72" s="1"/>
  <c r="J73" i="72"/>
  <c r="J74" i="72"/>
  <c r="J75" i="72"/>
  <c r="J76" i="72"/>
  <c r="H77" i="72"/>
  <c r="I77" i="72"/>
  <c r="J78" i="72"/>
  <c r="J79" i="72"/>
  <c r="J80" i="72"/>
  <c r="J81" i="72"/>
  <c r="J82" i="72"/>
  <c r="J83" i="72"/>
  <c r="H85" i="72"/>
  <c r="I85" i="72"/>
  <c r="J86" i="72"/>
  <c r="J87" i="72"/>
  <c r="J88" i="72"/>
  <c r="J89" i="72"/>
  <c r="J90" i="72"/>
  <c r="J91" i="72"/>
  <c r="J92" i="72"/>
  <c r="J93" i="72"/>
  <c r="J94" i="72"/>
  <c r="J95" i="72"/>
  <c r="J96" i="72"/>
  <c r="J97" i="72"/>
  <c r="H98" i="72"/>
  <c r="I98" i="72"/>
  <c r="J99" i="72"/>
  <c r="J100" i="72"/>
  <c r="J101" i="72"/>
  <c r="J102" i="72"/>
  <c r="J104" i="72"/>
  <c r="J105" i="72"/>
  <c r="J106" i="72"/>
  <c r="J107" i="72"/>
  <c r="J110" i="72"/>
  <c r="J111" i="72"/>
  <c r="J112" i="72"/>
  <c r="J113" i="72"/>
  <c r="J114" i="72"/>
  <c r="J115" i="72"/>
  <c r="J116" i="72"/>
  <c r="J117" i="72"/>
  <c r="J118" i="72"/>
  <c r="J119" i="72"/>
  <c r="J120" i="72"/>
  <c r="J121" i="72"/>
  <c r="J122" i="72"/>
  <c r="J123" i="72"/>
  <c r="J124" i="72"/>
  <c r="J125" i="72"/>
  <c r="J126" i="72"/>
  <c r="J127" i="72"/>
  <c r="J128" i="72"/>
  <c r="J129" i="72"/>
  <c r="J130" i="72"/>
  <c r="J131" i="72"/>
  <c r="J132" i="72"/>
  <c r="J133" i="72"/>
  <c r="J134" i="72"/>
  <c r="J135" i="72"/>
  <c r="J136" i="72"/>
  <c r="J137" i="72"/>
  <c r="J138" i="72"/>
  <c r="I139" i="72"/>
  <c r="J141" i="72"/>
  <c r="J139" i="72" s="1"/>
  <c r="I151" i="72"/>
  <c r="J151" i="72"/>
  <c r="I155" i="72"/>
  <c r="J156" i="72"/>
  <c r="J158" i="72"/>
  <c r="H160" i="72"/>
  <c r="I160" i="72"/>
  <c r="J161" i="72"/>
  <c r="J162" i="72"/>
  <c r="J163" i="72"/>
  <c r="H165" i="72"/>
  <c r="I165" i="72"/>
  <c r="J166" i="72"/>
  <c r="G166" i="72" s="1"/>
  <c r="J167" i="72"/>
  <c r="H169" i="72"/>
  <c r="I169" i="72"/>
  <c r="J170" i="72"/>
  <c r="G170" i="72" s="1"/>
  <c r="J171" i="72"/>
  <c r="J173" i="72"/>
  <c r="J174" i="72"/>
  <c r="H175" i="72"/>
  <c r="I175" i="72"/>
  <c r="J176" i="72"/>
  <c r="J177" i="72"/>
  <c r="G177" i="72" s="1"/>
  <c r="H178" i="72"/>
  <c r="I178" i="72"/>
  <c r="J179" i="72"/>
  <c r="J180" i="72"/>
  <c r="J181" i="72"/>
  <c r="H195" i="72"/>
  <c r="I195" i="72"/>
  <c r="I201" i="72"/>
  <c r="L7" i="71"/>
  <c r="J9" i="71"/>
  <c r="I11" i="71"/>
  <c r="J11" i="71"/>
  <c r="J12" i="71"/>
  <c r="J18" i="71"/>
  <c r="I19" i="71"/>
  <c r="J19" i="71"/>
  <c r="J21" i="71"/>
  <c r="J22" i="71"/>
  <c r="I23" i="71"/>
  <c r="J23" i="71"/>
  <c r="J24" i="71"/>
  <c r="I25" i="71"/>
  <c r="J25" i="71"/>
  <c r="I26" i="71"/>
  <c r="J26" i="71"/>
  <c r="J27" i="71"/>
  <c r="I28" i="71"/>
  <c r="J28" i="71"/>
  <c r="J29" i="71"/>
  <c r="I33" i="71"/>
  <c r="J33" i="71"/>
  <c r="J34" i="71"/>
  <c r="I35" i="71"/>
  <c r="J35" i="71"/>
  <c r="L38" i="71"/>
  <c r="F38" i="71" s="1"/>
  <c r="I42" i="71"/>
  <c r="N43" i="71"/>
  <c r="J44" i="71"/>
  <c r="J42" i="71" s="1"/>
  <c r="J45" i="71"/>
  <c r="R45" i="71"/>
  <c r="R46" i="71"/>
  <c r="J49" i="71"/>
  <c r="J50" i="71"/>
  <c r="J51" i="71"/>
  <c r="J52" i="71"/>
  <c r="H53" i="71"/>
  <c r="I53" i="71"/>
  <c r="J54" i="71"/>
  <c r="J55" i="71"/>
  <c r="J56" i="71"/>
  <c r="J57" i="71"/>
  <c r="J58" i="71"/>
  <c r="J59" i="71"/>
  <c r="J60" i="71"/>
  <c r="J61" i="71"/>
  <c r="H63" i="71"/>
  <c r="I63" i="71"/>
  <c r="J64" i="71"/>
  <c r="J65" i="71"/>
  <c r="J66" i="71"/>
  <c r="J69" i="71"/>
  <c r="J70" i="71"/>
  <c r="J71" i="71"/>
  <c r="H68" i="71"/>
  <c r="I72" i="71"/>
  <c r="I68" i="71" s="1"/>
  <c r="J73" i="71"/>
  <c r="J74" i="71"/>
  <c r="J75" i="71"/>
  <c r="J76" i="71"/>
  <c r="H77" i="71"/>
  <c r="I77" i="71"/>
  <c r="J78" i="71"/>
  <c r="J79" i="71"/>
  <c r="J80" i="71"/>
  <c r="J81" i="71"/>
  <c r="J82" i="71"/>
  <c r="J83" i="71"/>
  <c r="H85" i="71"/>
  <c r="I85" i="71"/>
  <c r="J86" i="71"/>
  <c r="J87" i="71"/>
  <c r="J88" i="71"/>
  <c r="J89" i="71"/>
  <c r="J90" i="71"/>
  <c r="J91" i="71"/>
  <c r="J92" i="71"/>
  <c r="J93" i="71"/>
  <c r="J94" i="71"/>
  <c r="J95" i="71"/>
  <c r="J96" i="71"/>
  <c r="J97" i="71"/>
  <c r="H98" i="71"/>
  <c r="I98" i="71"/>
  <c r="J99" i="71"/>
  <c r="J100" i="71"/>
  <c r="J101" i="71"/>
  <c r="J102" i="71"/>
  <c r="J104" i="71"/>
  <c r="J105" i="71"/>
  <c r="J106" i="71"/>
  <c r="J107" i="71"/>
  <c r="J110" i="71"/>
  <c r="J111" i="71"/>
  <c r="J112" i="71"/>
  <c r="J113" i="71"/>
  <c r="J114" i="71"/>
  <c r="J115" i="71"/>
  <c r="J116" i="71"/>
  <c r="J117" i="71"/>
  <c r="J118" i="71"/>
  <c r="J119" i="71"/>
  <c r="J120" i="71"/>
  <c r="J121" i="71"/>
  <c r="J122" i="71"/>
  <c r="J123" i="71"/>
  <c r="J124" i="71"/>
  <c r="J125" i="71"/>
  <c r="J126" i="71"/>
  <c r="J127" i="71"/>
  <c r="J128" i="71"/>
  <c r="J129" i="71"/>
  <c r="J130" i="71"/>
  <c r="J131" i="71"/>
  <c r="J132" i="71"/>
  <c r="J133" i="71"/>
  <c r="J134" i="71"/>
  <c r="J135" i="71"/>
  <c r="J136" i="71"/>
  <c r="J137" i="71"/>
  <c r="J138" i="71"/>
  <c r="I139" i="71"/>
  <c r="J141" i="71"/>
  <c r="J139" i="71" s="1"/>
  <c r="I151" i="71"/>
  <c r="J151" i="71"/>
  <c r="I155" i="71"/>
  <c r="J156" i="71"/>
  <c r="J158" i="71"/>
  <c r="H160" i="71"/>
  <c r="I160" i="71"/>
  <c r="J161" i="71"/>
  <c r="J162" i="71"/>
  <c r="J163" i="71"/>
  <c r="H165" i="71"/>
  <c r="I165" i="71"/>
  <c r="J166" i="71"/>
  <c r="J167" i="71"/>
  <c r="H169" i="71"/>
  <c r="I169" i="71"/>
  <c r="J170" i="71"/>
  <c r="J171" i="71"/>
  <c r="G171" i="71" s="1"/>
  <c r="J173" i="71"/>
  <c r="J174" i="71"/>
  <c r="H175" i="71"/>
  <c r="I175" i="71"/>
  <c r="J176" i="71"/>
  <c r="J177" i="71"/>
  <c r="H178" i="71"/>
  <c r="I178" i="71"/>
  <c r="J179" i="71"/>
  <c r="J180" i="71"/>
  <c r="J181" i="71"/>
  <c r="I195" i="71"/>
  <c r="I201" i="71"/>
  <c r="I34" i="71"/>
  <c r="I21" i="71"/>
  <c r="L7" i="70"/>
  <c r="J9" i="70"/>
  <c r="J11" i="70"/>
  <c r="J12" i="70"/>
  <c r="I19" i="70"/>
  <c r="J19" i="70"/>
  <c r="J21" i="70"/>
  <c r="I22" i="70"/>
  <c r="J22" i="70"/>
  <c r="J23" i="70"/>
  <c r="J24" i="70"/>
  <c r="J25" i="70"/>
  <c r="J26" i="70"/>
  <c r="J27" i="70"/>
  <c r="J28" i="70"/>
  <c r="J29" i="70"/>
  <c r="J32" i="70"/>
  <c r="I33" i="70"/>
  <c r="J33" i="70"/>
  <c r="J34" i="70"/>
  <c r="I35" i="70"/>
  <c r="J35" i="70"/>
  <c r="L38" i="70"/>
  <c r="F38" i="70" s="1"/>
  <c r="H38" i="70" s="1"/>
  <c r="I42" i="70"/>
  <c r="N43" i="70"/>
  <c r="J44" i="70"/>
  <c r="J42" i="70" s="1"/>
  <c r="J45" i="70"/>
  <c r="R45" i="70"/>
  <c r="R46" i="70"/>
  <c r="J49" i="70"/>
  <c r="J50" i="70"/>
  <c r="J51" i="70"/>
  <c r="J52" i="70"/>
  <c r="H53" i="70"/>
  <c r="I53" i="70"/>
  <c r="J54" i="70"/>
  <c r="J55" i="70"/>
  <c r="J56" i="70"/>
  <c r="J57" i="70"/>
  <c r="J58" i="70"/>
  <c r="J59" i="70"/>
  <c r="J60" i="70"/>
  <c r="J61" i="70"/>
  <c r="H63" i="70"/>
  <c r="I63" i="70"/>
  <c r="J64" i="70"/>
  <c r="J65" i="70"/>
  <c r="J66" i="70"/>
  <c r="J69" i="70"/>
  <c r="J70" i="70"/>
  <c r="J71" i="70"/>
  <c r="H68" i="70"/>
  <c r="I72" i="70"/>
  <c r="I68" i="70" s="1"/>
  <c r="J73" i="70"/>
  <c r="J74" i="70"/>
  <c r="J75" i="70"/>
  <c r="J76" i="70"/>
  <c r="H77" i="70"/>
  <c r="I77" i="70"/>
  <c r="J78" i="70"/>
  <c r="J79" i="70"/>
  <c r="J80" i="70"/>
  <c r="J81" i="70"/>
  <c r="J82" i="70"/>
  <c r="J83" i="70"/>
  <c r="H85" i="70"/>
  <c r="I85" i="70"/>
  <c r="J86" i="70"/>
  <c r="J87" i="70"/>
  <c r="J88" i="70"/>
  <c r="J89" i="70"/>
  <c r="J90" i="70"/>
  <c r="J91" i="70"/>
  <c r="J92" i="70"/>
  <c r="J93" i="70"/>
  <c r="J94" i="70"/>
  <c r="J95" i="70"/>
  <c r="J96" i="70"/>
  <c r="J97" i="70"/>
  <c r="H98" i="70"/>
  <c r="I98" i="70"/>
  <c r="J99" i="70"/>
  <c r="J100" i="70"/>
  <c r="J101" i="70"/>
  <c r="J102" i="70"/>
  <c r="J104" i="70"/>
  <c r="J105" i="70"/>
  <c r="J106" i="70"/>
  <c r="J107" i="70"/>
  <c r="J110" i="70"/>
  <c r="J111" i="70"/>
  <c r="J112" i="70"/>
  <c r="J113" i="70"/>
  <c r="J114" i="70"/>
  <c r="J115" i="70"/>
  <c r="J116" i="70"/>
  <c r="J117" i="70"/>
  <c r="J118" i="70"/>
  <c r="J119" i="70"/>
  <c r="J120" i="70"/>
  <c r="J121" i="70"/>
  <c r="J122" i="70"/>
  <c r="J123" i="70"/>
  <c r="J124" i="70"/>
  <c r="J125" i="70"/>
  <c r="J126" i="70"/>
  <c r="J127" i="70"/>
  <c r="J128" i="70"/>
  <c r="J129" i="70"/>
  <c r="J130" i="70"/>
  <c r="J131" i="70"/>
  <c r="J132" i="70"/>
  <c r="J133" i="70"/>
  <c r="J134" i="70"/>
  <c r="J135" i="70"/>
  <c r="J136" i="70"/>
  <c r="J137" i="70"/>
  <c r="J138" i="70"/>
  <c r="I139" i="70"/>
  <c r="J141" i="70"/>
  <c r="J139" i="70" s="1"/>
  <c r="I151" i="70"/>
  <c r="J151" i="70"/>
  <c r="I155" i="70"/>
  <c r="J156" i="70"/>
  <c r="J158" i="70"/>
  <c r="H160" i="70"/>
  <c r="I160" i="70"/>
  <c r="J161" i="70"/>
  <c r="J162" i="70"/>
  <c r="J163" i="70"/>
  <c r="H165" i="70"/>
  <c r="I165" i="70"/>
  <c r="J166" i="70"/>
  <c r="G166" i="70" s="1"/>
  <c r="J167" i="70"/>
  <c r="H169" i="70"/>
  <c r="I169" i="70"/>
  <c r="J170" i="70"/>
  <c r="J171" i="70"/>
  <c r="G171" i="70" s="1"/>
  <c r="J173" i="70"/>
  <c r="J174" i="70"/>
  <c r="H175" i="70"/>
  <c r="I175" i="70"/>
  <c r="J176" i="70"/>
  <c r="J177" i="70"/>
  <c r="G177" i="70" s="1"/>
  <c r="H178" i="70"/>
  <c r="I178" i="70"/>
  <c r="J179" i="70"/>
  <c r="J180" i="70"/>
  <c r="J181" i="70"/>
  <c r="I195" i="70"/>
  <c r="I201" i="70"/>
  <c r="I32" i="70"/>
  <c r="J9" i="69"/>
  <c r="J11" i="69"/>
  <c r="I12" i="69"/>
  <c r="J12" i="69"/>
  <c r="F15" i="69"/>
  <c r="J17" i="69"/>
  <c r="J19" i="69"/>
  <c r="J21" i="69"/>
  <c r="J22" i="69"/>
  <c r="I23" i="69"/>
  <c r="J23" i="69"/>
  <c r="J24" i="69"/>
  <c r="I25" i="69"/>
  <c r="J25" i="69"/>
  <c r="J26" i="69"/>
  <c r="I27" i="69"/>
  <c r="J27" i="69"/>
  <c r="J28" i="69"/>
  <c r="J29" i="69"/>
  <c r="F30" i="69"/>
  <c r="H30" i="69" s="1"/>
  <c r="H20" i="69" s="1"/>
  <c r="J32" i="69"/>
  <c r="J31" i="69" s="1"/>
  <c r="I32" i="69"/>
  <c r="I34" i="69"/>
  <c r="I35" i="69"/>
  <c r="J35" i="69"/>
  <c r="L38" i="69"/>
  <c r="F38" i="69" s="1"/>
  <c r="I42" i="69"/>
  <c r="N43" i="69"/>
  <c r="J44" i="69"/>
  <c r="J42" i="69" s="1"/>
  <c r="J45" i="69"/>
  <c r="R45" i="69"/>
  <c r="R46" i="69"/>
  <c r="J49" i="69"/>
  <c r="J50" i="69"/>
  <c r="J51" i="69"/>
  <c r="J52" i="69"/>
  <c r="H53" i="69"/>
  <c r="I53" i="69"/>
  <c r="J54" i="69"/>
  <c r="J55" i="69"/>
  <c r="J56" i="69"/>
  <c r="J57" i="69"/>
  <c r="J58" i="69"/>
  <c r="J59" i="69"/>
  <c r="J60" i="69"/>
  <c r="J61" i="69"/>
  <c r="H63" i="69"/>
  <c r="I63" i="69"/>
  <c r="J64" i="69"/>
  <c r="J65" i="69"/>
  <c r="J66" i="69"/>
  <c r="J69" i="69"/>
  <c r="J70" i="69"/>
  <c r="J71" i="69"/>
  <c r="H68" i="69"/>
  <c r="I72" i="69"/>
  <c r="I68" i="69" s="1"/>
  <c r="J73" i="69"/>
  <c r="J74" i="69"/>
  <c r="J75" i="69"/>
  <c r="J76" i="69"/>
  <c r="H77" i="69"/>
  <c r="I77" i="69"/>
  <c r="J78" i="69"/>
  <c r="J79" i="69"/>
  <c r="J80" i="69"/>
  <c r="J81" i="69"/>
  <c r="J82" i="69"/>
  <c r="J83" i="69"/>
  <c r="H85" i="69"/>
  <c r="I85" i="69"/>
  <c r="J86" i="69"/>
  <c r="J87" i="69"/>
  <c r="J88" i="69"/>
  <c r="J89" i="69"/>
  <c r="J90" i="69"/>
  <c r="J91" i="69"/>
  <c r="J92" i="69"/>
  <c r="J93" i="69"/>
  <c r="J94" i="69"/>
  <c r="J95" i="69"/>
  <c r="J96" i="69"/>
  <c r="J97" i="69"/>
  <c r="H98" i="69"/>
  <c r="I98" i="69"/>
  <c r="J99" i="69"/>
  <c r="J100" i="69"/>
  <c r="J101" i="69"/>
  <c r="J102" i="69"/>
  <c r="J104" i="69"/>
  <c r="J105" i="69"/>
  <c r="J106" i="69"/>
  <c r="J107" i="69"/>
  <c r="J110" i="69"/>
  <c r="J111" i="69"/>
  <c r="J112" i="69"/>
  <c r="J113" i="69"/>
  <c r="J114" i="69"/>
  <c r="J115" i="69"/>
  <c r="J116" i="69"/>
  <c r="J117" i="69"/>
  <c r="J118" i="69"/>
  <c r="J119" i="69"/>
  <c r="J120" i="69"/>
  <c r="J121" i="69"/>
  <c r="J122" i="69"/>
  <c r="J123" i="69"/>
  <c r="J124" i="69"/>
  <c r="J125" i="69"/>
  <c r="J126" i="69"/>
  <c r="J127" i="69"/>
  <c r="J128" i="69"/>
  <c r="J129" i="69"/>
  <c r="J130" i="69"/>
  <c r="J131" i="69"/>
  <c r="J132" i="69"/>
  <c r="J133" i="69"/>
  <c r="J134" i="69"/>
  <c r="J135" i="69"/>
  <c r="J136" i="69"/>
  <c r="J137" i="69"/>
  <c r="J138" i="69"/>
  <c r="I139" i="69"/>
  <c r="J141" i="69"/>
  <c r="J139" i="69" s="1"/>
  <c r="I151" i="69"/>
  <c r="I155" i="69"/>
  <c r="J156" i="69"/>
  <c r="J158" i="69"/>
  <c r="H160" i="69"/>
  <c r="I160" i="69"/>
  <c r="J161" i="69"/>
  <c r="J162" i="69"/>
  <c r="J163" i="69"/>
  <c r="H165" i="69"/>
  <c r="I165" i="69"/>
  <c r="J166" i="69"/>
  <c r="G166" i="69" s="1"/>
  <c r="J167" i="69"/>
  <c r="H169" i="69"/>
  <c r="I169" i="69"/>
  <c r="J170" i="69"/>
  <c r="J171" i="69"/>
  <c r="J173" i="69"/>
  <c r="J174" i="69"/>
  <c r="H175" i="69"/>
  <c r="I175" i="69"/>
  <c r="J176" i="69"/>
  <c r="J177" i="69"/>
  <c r="G177" i="69" s="1"/>
  <c r="H178" i="69"/>
  <c r="I178" i="69"/>
  <c r="J179" i="69"/>
  <c r="J180" i="69"/>
  <c r="J181" i="69"/>
  <c r="I195" i="69"/>
  <c r="I201" i="69"/>
  <c r="J9" i="68"/>
  <c r="J11" i="68"/>
  <c r="I12" i="68"/>
  <c r="J12" i="68"/>
  <c r="I13" i="68"/>
  <c r="J13" i="68"/>
  <c r="J14" i="68"/>
  <c r="F15" i="68"/>
  <c r="J19" i="68"/>
  <c r="I21" i="68"/>
  <c r="J21" i="68"/>
  <c r="J22" i="68"/>
  <c r="J23" i="68"/>
  <c r="I24" i="68"/>
  <c r="J24" i="68"/>
  <c r="I25" i="68"/>
  <c r="J25" i="68"/>
  <c r="J26" i="68"/>
  <c r="J27" i="68"/>
  <c r="I28" i="68"/>
  <c r="J28" i="68"/>
  <c r="I29" i="68"/>
  <c r="J29" i="68"/>
  <c r="F30" i="68"/>
  <c r="H30" i="68" s="1"/>
  <c r="H20" i="68" s="1"/>
  <c r="J32" i="68"/>
  <c r="I32" i="68"/>
  <c r="I35" i="68"/>
  <c r="J35" i="68"/>
  <c r="L38" i="68"/>
  <c r="F38" i="68" s="1"/>
  <c r="N43" i="68"/>
  <c r="F43" i="68" s="1"/>
  <c r="H43" i="68" s="1"/>
  <c r="H42" i="68" s="1"/>
  <c r="J44" i="68"/>
  <c r="R44" i="68"/>
  <c r="J45" i="68"/>
  <c r="R45" i="68"/>
  <c r="R46" i="68"/>
  <c r="J49" i="68"/>
  <c r="J50" i="68"/>
  <c r="J51" i="68"/>
  <c r="J52" i="68"/>
  <c r="H53" i="68"/>
  <c r="I53" i="68"/>
  <c r="J54" i="68"/>
  <c r="J55" i="68"/>
  <c r="J56" i="68"/>
  <c r="J57" i="68"/>
  <c r="J58" i="68"/>
  <c r="J59" i="68"/>
  <c r="J60" i="68"/>
  <c r="J61" i="68"/>
  <c r="H63" i="68"/>
  <c r="I63" i="68"/>
  <c r="J64" i="68"/>
  <c r="J65" i="68"/>
  <c r="J66" i="68"/>
  <c r="J69" i="68"/>
  <c r="J70" i="68"/>
  <c r="J71" i="68"/>
  <c r="H68" i="68"/>
  <c r="I72" i="68"/>
  <c r="I68" i="68" s="1"/>
  <c r="J73" i="68"/>
  <c r="J74" i="68"/>
  <c r="J75" i="68"/>
  <c r="J76" i="68"/>
  <c r="H77" i="68"/>
  <c r="I77" i="68"/>
  <c r="J78" i="68"/>
  <c r="J79" i="68"/>
  <c r="J80" i="68"/>
  <c r="J81" i="68"/>
  <c r="J82" i="68"/>
  <c r="J83" i="68"/>
  <c r="H85" i="68"/>
  <c r="I85" i="68"/>
  <c r="J86" i="68"/>
  <c r="J87" i="68"/>
  <c r="J88" i="68"/>
  <c r="J89" i="68"/>
  <c r="J90" i="68"/>
  <c r="J91" i="68"/>
  <c r="J92" i="68"/>
  <c r="J93" i="68"/>
  <c r="J94" i="68"/>
  <c r="J95" i="68"/>
  <c r="J96" i="68"/>
  <c r="J97" i="68"/>
  <c r="H98" i="68"/>
  <c r="I98" i="68"/>
  <c r="J99" i="68"/>
  <c r="J100" i="68"/>
  <c r="J101" i="68"/>
  <c r="J102" i="68"/>
  <c r="J104" i="68"/>
  <c r="J105" i="68"/>
  <c r="J106" i="68"/>
  <c r="J107" i="68"/>
  <c r="J110" i="68"/>
  <c r="J111" i="68"/>
  <c r="J112" i="68"/>
  <c r="J113" i="68"/>
  <c r="J114" i="68"/>
  <c r="J115" i="68"/>
  <c r="J116" i="68"/>
  <c r="J117" i="68"/>
  <c r="J118" i="68"/>
  <c r="J119" i="68"/>
  <c r="J120" i="68"/>
  <c r="J121" i="68"/>
  <c r="J122" i="68"/>
  <c r="J123" i="68"/>
  <c r="J124" i="68"/>
  <c r="J125" i="68"/>
  <c r="J126" i="68"/>
  <c r="J127" i="68"/>
  <c r="J128" i="68"/>
  <c r="J129" i="68"/>
  <c r="J130" i="68"/>
  <c r="J131" i="68"/>
  <c r="J132" i="68"/>
  <c r="J133" i="68"/>
  <c r="J134" i="68"/>
  <c r="J135" i="68"/>
  <c r="J136" i="68"/>
  <c r="J137" i="68"/>
  <c r="J138" i="68"/>
  <c r="J140" i="68"/>
  <c r="J141" i="68"/>
  <c r="J142" i="68"/>
  <c r="I144" i="68"/>
  <c r="J149" i="68"/>
  <c r="I151" i="68"/>
  <c r="I155" i="68"/>
  <c r="J156" i="68"/>
  <c r="J158" i="68"/>
  <c r="H160" i="68"/>
  <c r="I160" i="68"/>
  <c r="J161" i="68"/>
  <c r="J162" i="68"/>
  <c r="J163" i="68"/>
  <c r="H165" i="68"/>
  <c r="I165" i="68"/>
  <c r="J166" i="68"/>
  <c r="J167" i="68"/>
  <c r="H169" i="68"/>
  <c r="I169" i="68"/>
  <c r="J170" i="68"/>
  <c r="G170" i="68" s="1"/>
  <c r="J171" i="68"/>
  <c r="G171" i="68" s="1"/>
  <c r="J173" i="68"/>
  <c r="J174" i="68"/>
  <c r="H175" i="68"/>
  <c r="I175" i="68"/>
  <c r="J176" i="68"/>
  <c r="J177" i="68"/>
  <c r="G177" i="68" s="1"/>
  <c r="H178" i="68"/>
  <c r="I178" i="68"/>
  <c r="J179" i="68"/>
  <c r="J180" i="68"/>
  <c r="J181" i="68"/>
  <c r="I195" i="68"/>
  <c r="I201" i="68"/>
  <c r="J143" i="68"/>
  <c r="I22" i="68"/>
  <c r="L7" i="65"/>
  <c r="J9" i="65"/>
  <c r="J11" i="65"/>
  <c r="I12" i="65"/>
  <c r="J12" i="65"/>
  <c r="J17" i="65"/>
  <c r="I19" i="65"/>
  <c r="J19" i="65"/>
  <c r="J21" i="65"/>
  <c r="J22" i="65"/>
  <c r="I23" i="65"/>
  <c r="J23" i="65"/>
  <c r="J24" i="65"/>
  <c r="I25" i="65"/>
  <c r="J25" i="65"/>
  <c r="J26" i="65"/>
  <c r="J27" i="65"/>
  <c r="J28" i="65"/>
  <c r="I29" i="65"/>
  <c r="J29" i="65"/>
  <c r="I33" i="65"/>
  <c r="J33" i="65"/>
  <c r="I35" i="65"/>
  <c r="J35" i="65"/>
  <c r="L38" i="65"/>
  <c r="F38" i="65" s="1"/>
  <c r="H38" i="65" s="1"/>
  <c r="I42" i="65"/>
  <c r="N43" i="65"/>
  <c r="J44" i="65"/>
  <c r="J42" i="65" s="1"/>
  <c r="J45" i="65"/>
  <c r="R45" i="65"/>
  <c r="R46" i="65"/>
  <c r="J49" i="65"/>
  <c r="J50" i="65"/>
  <c r="J51" i="65"/>
  <c r="J52" i="65"/>
  <c r="H53" i="65"/>
  <c r="I53" i="65"/>
  <c r="J54" i="65"/>
  <c r="J55" i="65"/>
  <c r="J56" i="65"/>
  <c r="J57" i="65"/>
  <c r="J58" i="65"/>
  <c r="J59" i="65"/>
  <c r="J60" i="65"/>
  <c r="J61" i="65"/>
  <c r="H63" i="65"/>
  <c r="I63" i="65"/>
  <c r="J64" i="65"/>
  <c r="J65" i="65"/>
  <c r="J66" i="65"/>
  <c r="J69" i="65"/>
  <c r="J70" i="65"/>
  <c r="J71" i="65"/>
  <c r="H68" i="65"/>
  <c r="I72" i="65"/>
  <c r="I68" i="65" s="1"/>
  <c r="J73" i="65"/>
  <c r="J74" i="65"/>
  <c r="J75" i="65"/>
  <c r="J76" i="65"/>
  <c r="H77" i="65"/>
  <c r="I77" i="65"/>
  <c r="J78" i="65"/>
  <c r="J79" i="65"/>
  <c r="J80" i="65"/>
  <c r="J81" i="65"/>
  <c r="J82" i="65"/>
  <c r="J83" i="65"/>
  <c r="H85" i="65"/>
  <c r="I85" i="65"/>
  <c r="J86" i="65"/>
  <c r="J87" i="65"/>
  <c r="J88" i="65"/>
  <c r="J89" i="65"/>
  <c r="J90" i="65"/>
  <c r="J91" i="65"/>
  <c r="J92" i="65"/>
  <c r="J93" i="65"/>
  <c r="J94" i="65"/>
  <c r="J95" i="65"/>
  <c r="J96" i="65"/>
  <c r="J97" i="65"/>
  <c r="H98" i="65"/>
  <c r="I98" i="65"/>
  <c r="J99" i="65"/>
  <c r="J100" i="65"/>
  <c r="J101" i="65"/>
  <c r="J102" i="65"/>
  <c r="J104" i="65"/>
  <c r="J105" i="65"/>
  <c r="J106" i="65"/>
  <c r="J107" i="65"/>
  <c r="J110" i="65"/>
  <c r="J111" i="65"/>
  <c r="J112" i="65"/>
  <c r="J113" i="65"/>
  <c r="J114" i="65"/>
  <c r="J115" i="65"/>
  <c r="J116" i="65"/>
  <c r="J117" i="65"/>
  <c r="J118" i="65"/>
  <c r="J119" i="65"/>
  <c r="J120" i="65"/>
  <c r="J121" i="65"/>
  <c r="J122" i="65"/>
  <c r="J123" i="65"/>
  <c r="J124" i="65"/>
  <c r="J125" i="65"/>
  <c r="J126" i="65"/>
  <c r="J127" i="65"/>
  <c r="J128" i="65"/>
  <c r="J129" i="65"/>
  <c r="J130" i="65"/>
  <c r="J131" i="65"/>
  <c r="J132" i="65"/>
  <c r="J133" i="65"/>
  <c r="J134" i="65"/>
  <c r="J135" i="65"/>
  <c r="J136" i="65"/>
  <c r="J137" i="65"/>
  <c r="J138" i="65"/>
  <c r="I139" i="65"/>
  <c r="J141" i="65"/>
  <c r="J139" i="65" s="1"/>
  <c r="I151" i="65"/>
  <c r="J151" i="65"/>
  <c r="I155" i="65"/>
  <c r="J156" i="65"/>
  <c r="J158" i="65"/>
  <c r="H160" i="65"/>
  <c r="I160" i="65"/>
  <c r="J161" i="65"/>
  <c r="J162" i="65"/>
  <c r="J163" i="65"/>
  <c r="H165" i="65"/>
  <c r="I165" i="65"/>
  <c r="J166" i="65"/>
  <c r="J167" i="65"/>
  <c r="H169" i="65"/>
  <c r="I169" i="65"/>
  <c r="J170" i="65"/>
  <c r="J171" i="65"/>
  <c r="G171" i="65" s="1"/>
  <c r="J173" i="65"/>
  <c r="J174" i="65"/>
  <c r="H175" i="65"/>
  <c r="I175" i="65"/>
  <c r="J176" i="65"/>
  <c r="J177" i="65"/>
  <c r="G177" i="65" s="1"/>
  <c r="H178" i="65"/>
  <c r="I178" i="65"/>
  <c r="J179" i="65"/>
  <c r="J180" i="65"/>
  <c r="J181" i="65"/>
  <c r="I195" i="65"/>
  <c r="I201" i="65"/>
  <c r="J9" i="64"/>
  <c r="J11" i="64"/>
  <c r="J12" i="64"/>
  <c r="J13" i="64"/>
  <c r="I14" i="64"/>
  <c r="J14" i="64"/>
  <c r="F15" i="64"/>
  <c r="H15" i="64" s="1"/>
  <c r="J17" i="64"/>
  <c r="I19" i="64"/>
  <c r="J19" i="64"/>
  <c r="J21" i="64"/>
  <c r="J22" i="64"/>
  <c r="J23" i="64"/>
  <c r="J24" i="64"/>
  <c r="J25" i="64"/>
  <c r="J26" i="64"/>
  <c r="J27" i="64"/>
  <c r="I28" i="64"/>
  <c r="J28" i="64"/>
  <c r="J29" i="64"/>
  <c r="F30" i="64"/>
  <c r="H30" i="64" s="1"/>
  <c r="H20" i="64" s="1"/>
  <c r="I32" i="64"/>
  <c r="I33" i="64"/>
  <c r="J33" i="64"/>
  <c r="I34" i="64"/>
  <c r="J34" i="64"/>
  <c r="I35" i="64"/>
  <c r="J35" i="64"/>
  <c r="L38" i="64"/>
  <c r="F38" i="64" s="1"/>
  <c r="H38" i="64" s="1"/>
  <c r="I38" i="64" s="1"/>
  <c r="J40" i="64"/>
  <c r="N43" i="64"/>
  <c r="F43" i="64" s="1"/>
  <c r="H43" i="64" s="1"/>
  <c r="H42" i="64" s="1"/>
  <c r="J44" i="64"/>
  <c r="R44" i="64"/>
  <c r="J45" i="64"/>
  <c r="R45" i="64"/>
  <c r="R46" i="64"/>
  <c r="J49" i="64"/>
  <c r="J50" i="64"/>
  <c r="J51" i="64"/>
  <c r="J52" i="64"/>
  <c r="H53" i="64"/>
  <c r="I53" i="64"/>
  <c r="J54" i="64"/>
  <c r="J55" i="64"/>
  <c r="J56" i="64"/>
  <c r="J57" i="64"/>
  <c r="J58" i="64"/>
  <c r="J59" i="64"/>
  <c r="J60" i="64"/>
  <c r="J61" i="64"/>
  <c r="H63" i="64"/>
  <c r="I63" i="64"/>
  <c r="J64" i="64"/>
  <c r="J65" i="64"/>
  <c r="J66" i="64"/>
  <c r="J69" i="64"/>
  <c r="J70" i="64"/>
  <c r="J71" i="64"/>
  <c r="H68" i="64"/>
  <c r="I72" i="64"/>
  <c r="I68" i="64" s="1"/>
  <c r="J73" i="64"/>
  <c r="J74" i="64"/>
  <c r="J75" i="64"/>
  <c r="J76" i="64"/>
  <c r="H77" i="64"/>
  <c r="I77" i="64"/>
  <c r="J78" i="64"/>
  <c r="J79" i="64"/>
  <c r="J80" i="64"/>
  <c r="J81" i="64"/>
  <c r="J82" i="64"/>
  <c r="J83" i="64"/>
  <c r="H85" i="64"/>
  <c r="I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H98" i="64"/>
  <c r="I98" i="64"/>
  <c r="J99" i="64"/>
  <c r="J100" i="64"/>
  <c r="J101" i="64"/>
  <c r="J102" i="64"/>
  <c r="J104" i="64"/>
  <c r="J105" i="64"/>
  <c r="J106" i="64"/>
  <c r="J107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40" i="64"/>
  <c r="J141" i="64"/>
  <c r="J142" i="64"/>
  <c r="I143" i="64"/>
  <c r="I145" i="64"/>
  <c r="J145" i="64"/>
  <c r="I147" i="64"/>
  <c r="J149" i="64"/>
  <c r="I151" i="64"/>
  <c r="I155" i="64"/>
  <c r="J156" i="64"/>
  <c r="J158" i="64"/>
  <c r="H160" i="64"/>
  <c r="I160" i="64"/>
  <c r="J161" i="64"/>
  <c r="J162" i="64"/>
  <c r="J163" i="64"/>
  <c r="H165" i="64"/>
  <c r="I165" i="64"/>
  <c r="J166" i="64"/>
  <c r="J167" i="64"/>
  <c r="H169" i="64"/>
  <c r="I169" i="64"/>
  <c r="J170" i="64"/>
  <c r="G170" i="64" s="1"/>
  <c r="J171" i="64"/>
  <c r="J173" i="64"/>
  <c r="J174" i="64"/>
  <c r="H175" i="64"/>
  <c r="I175" i="64"/>
  <c r="J176" i="64"/>
  <c r="J177" i="64"/>
  <c r="G177" i="64" s="1"/>
  <c r="H178" i="64"/>
  <c r="I178" i="64"/>
  <c r="J179" i="64"/>
  <c r="J180" i="64"/>
  <c r="J181" i="64"/>
  <c r="I195" i="64"/>
  <c r="I201" i="64"/>
  <c r="I11" i="64"/>
  <c r="J9" i="63"/>
  <c r="J11" i="63"/>
  <c r="J12" i="63"/>
  <c r="I13" i="63"/>
  <c r="J13" i="63"/>
  <c r="I14" i="63"/>
  <c r="J14" i="63"/>
  <c r="F15" i="63"/>
  <c r="H15" i="63" s="1"/>
  <c r="J17" i="63"/>
  <c r="J19" i="63"/>
  <c r="J21" i="63"/>
  <c r="J22" i="63"/>
  <c r="J23" i="63"/>
  <c r="J24" i="63"/>
  <c r="I25" i="63"/>
  <c r="J25" i="63"/>
  <c r="J26" i="63"/>
  <c r="I27" i="63"/>
  <c r="J27" i="63"/>
  <c r="J28" i="63"/>
  <c r="J29" i="63"/>
  <c r="F30" i="63"/>
  <c r="H30" i="63" s="1"/>
  <c r="H20" i="63" s="1"/>
  <c r="J33" i="63"/>
  <c r="I34" i="63"/>
  <c r="I35" i="63"/>
  <c r="J35" i="63"/>
  <c r="L38" i="63"/>
  <c r="F38" i="63" s="1"/>
  <c r="J40" i="63"/>
  <c r="N43" i="63"/>
  <c r="F43" i="63" s="1"/>
  <c r="H43" i="63" s="1"/>
  <c r="H42" i="63" s="1"/>
  <c r="J44" i="63"/>
  <c r="R44" i="63"/>
  <c r="J45" i="63"/>
  <c r="R45" i="63"/>
  <c r="R46" i="63"/>
  <c r="J49" i="63"/>
  <c r="J50" i="63"/>
  <c r="J51" i="63"/>
  <c r="J52" i="63"/>
  <c r="H53" i="63"/>
  <c r="I53" i="63"/>
  <c r="J54" i="63"/>
  <c r="J55" i="63"/>
  <c r="J56" i="63"/>
  <c r="J57" i="63"/>
  <c r="J58" i="63"/>
  <c r="J59" i="63"/>
  <c r="J60" i="63"/>
  <c r="J61" i="63"/>
  <c r="H63" i="63"/>
  <c r="I63" i="63"/>
  <c r="J64" i="63"/>
  <c r="J65" i="63"/>
  <c r="J66" i="63"/>
  <c r="J69" i="63"/>
  <c r="J70" i="63"/>
  <c r="J71" i="63"/>
  <c r="H68" i="63"/>
  <c r="I72" i="63"/>
  <c r="I68" i="63" s="1"/>
  <c r="J73" i="63"/>
  <c r="J74" i="63"/>
  <c r="J75" i="63"/>
  <c r="J76" i="63"/>
  <c r="H77" i="63"/>
  <c r="I77" i="63"/>
  <c r="J78" i="63"/>
  <c r="J79" i="63"/>
  <c r="J80" i="63"/>
  <c r="J81" i="63"/>
  <c r="J82" i="63"/>
  <c r="J83" i="63"/>
  <c r="H85" i="63"/>
  <c r="I85" i="63"/>
  <c r="J86" i="63"/>
  <c r="J87" i="63"/>
  <c r="J88" i="63"/>
  <c r="J89" i="63"/>
  <c r="J90" i="63"/>
  <c r="J91" i="63"/>
  <c r="J92" i="63"/>
  <c r="J93" i="63"/>
  <c r="J94" i="63"/>
  <c r="J95" i="63"/>
  <c r="J96" i="63"/>
  <c r="J97" i="63"/>
  <c r="H98" i="63"/>
  <c r="I98" i="63"/>
  <c r="J99" i="63"/>
  <c r="J100" i="63"/>
  <c r="J101" i="63"/>
  <c r="J102" i="63"/>
  <c r="J104" i="63"/>
  <c r="J105" i="63"/>
  <c r="J106" i="63"/>
  <c r="J107" i="63"/>
  <c r="J110" i="63"/>
  <c r="J111" i="63"/>
  <c r="J112" i="63"/>
  <c r="J113" i="63"/>
  <c r="J114" i="63"/>
  <c r="J115" i="63"/>
  <c r="J116" i="63"/>
  <c r="J117" i="63"/>
  <c r="J118" i="63"/>
  <c r="J119" i="63"/>
  <c r="J120" i="63"/>
  <c r="J121" i="63"/>
  <c r="J122" i="63"/>
  <c r="J123" i="63"/>
  <c r="J124" i="63"/>
  <c r="J125" i="63"/>
  <c r="J126" i="63"/>
  <c r="J127" i="63"/>
  <c r="J128" i="63"/>
  <c r="J129" i="63"/>
  <c r="J130" i="63"/>
  <c r="J131" i="63"/>
  <c r="J132" i="63"/>
  <c r="J133" i="63"/>
  <c r="J134" i="63"/>
  <c r="J135" i="63"/>
  <c r="J136" i="63"/>
  <c r="J137" i="63"/>
  <c r="J138" i="63"/>
  <c r="J140" i="63"/>
  <c r="J141" i="63"/>
  <c r="J142" i="63"/>
  <c r="I143" i="63"/>
  <c r="J143" i="63"/>
  <c r="J147" i="63"/>
  <c r="J149" i="63"/>
  <c r="I151" i="63"/>
  <c r="I155" i="63"/>
  <c r="J156" i="63"/>
  <c r="J158" i="63"/>
  <c r="H160" i="63"/>
  <c r="I160" i="63"/>
  <c r="J161" i="63"/>
  <c r="J162" i="63"/>
  <c r="J163" i="63"/>
  <c r="H165" i="63"/>
  <c r="I165" i="63"/>
  <c r="J166" i="63"/>
  <c r="J167" i="63"/>
  <c r="H169" i="63"/>
  <c r="I169" i="63"/>
  <c r="J170" i="63"/>
  <c r="J171" i="63"/>
  <c r="G171" i="63" s="1"/>
  <c r="J173" i="63"/>
  <c r="J174" i="63"/>
  <c r="H175" i="63"/>
  <c r="I175" i="63"/>
  <c r="J176" i="63"/>
  <c r="J177" i="63"/>
  <c r="H178" i="63"/>
  <c r="I178" i="63"/>
  <c r="J179" i="63"/>
  <c r="J180" i="63"/>
  <c r="J181" i="63"/>
  <c r="I195" i="63"/>
  <c r="I201" i="63"/>
  <c r="I21" i="63"/>
  <c r="J9" i="62"/>
  <c r="J11" i="62"/>
  <c r="J12" i="62"/>
  <c r="J13" i="62"/>
  <c r="I14" i="62"/>
  <c r="J14" i="62"/>
  <c r="F15" i="62"/>
  <c r="H15" i="62" s="1"/>
  <c r="J19" i="62"/>
  <c r="J21" i="62"/>
  <c r="I22" i="62"/>
  <c r="J22" i="62"/>
  <c r="I23" i="62"/>
  <c r="J23" i="62"/>
  <c r="J24" i="62"/>
  <c r="I25" i="62"/>
  <c r="J25" i="62"/>
  <c r="J26" i="62"/>
  <c r="I27" i="62"/>
  <c r="J27" i="62"/>
  <c r="I28" i="62"/>
  <c r="J28" i="62"/>
  <c r="J29" i="62"/>
  <c r="F30" i="62"/>
  <c r="H30" i="62" s="1"/>
  <c r="H20" i="62" s="1"/>
  <c r="I32" i="62"/>
  <c r="J32" i="62"/>
  <c r="I35" i="62"/>
  <c r="J35" i="62"/>
  <c r="L38" i="62"/>
  <c r="F38" i="62" s="1"/>
  <c r="I40" i="62"/>
  <c r="N43" i="62"/>
  <c r="F43" i="62" s="1"/>
  <c r="H43" i="62" s="1"/>
  <c r="H42" i="62" s="1"/>
  <c r="J44" i="62"/>
  <c r="R44" i="62"/>
  <c r="J45" i="62"/>
  <c r="R45" i="62"/>
  <c r="R46" i="62"/>
  <c r="J49" i="62"/>
  <c r="J50" i="62"/>
  <c r="J51" i="62"/>
  <c r="J52" i="62"/>
  <c r="H53" i="62"/>
  <c r="I53" i="62"/>
  <c r="J54" i="62"/>
  <c r="J55" i="62"/>
  <c r="J56" i="62"/>
  <c r="J57" i="62"/>
  <c r="J58" i="62"/>
  <c r="J59" i="62"/>
  <c r="J60" i="62"/>
  <c r="J61" i="62"/>
  <c r="H63" i="62"/>
  <c r="I63" i="62"/>
  <c r="J64" i="62"/>
  <c r="J65" i="62"/>
  <c r="J66" i="62"/>
  <c r="J69" i="62"/>
  <c r="J70" i="62"/>
  <c r="J71" i="62"/>
  <c r="H68" i="62"/>
  <c r="I72" i="62"/>
  <c r="I68" i="62" s="1"/>
  <c r="J73" i="62"/>
  <c r="J74" i="62"/>
  <c r="J75" i="62"/>
  <c r="J76" i="62"/>
  <c r="H77" i="62"/>
  <c r="I77" i="62"/>
  <c r="J78" i="62"/>
  <c r="J79" i="62"/>
  <c r="J80" i="62"/>
  <c r="J81" i="62"/>
  <c r="J82" i="62"/>
  <c r="J83" i="62"/>
  <c r="H85" i="62"/>
  <c r="I85" i="62"/>
  <c r="J86" i="62"/>
  <c r="J87" i="62"/>
  <c r="J88" i="62"/>
  <c r="J89" i="62"/>
  <c r="J90" i="62"/>
  <c r="J91" i="62"/>
  <c r="J92" i="62"/>
  <c r="J93" i="62"/>
  <c r="J94" i="62"/>
  <c r="J95" i="62"/>
  <c r="J96" i="62"/>
  <c r="J97" i="62"/>
  <c r="H98" i="62"/>
  <c r="I98" i="62"/>
  <c r="J99" i="62"/>
  <c r="J100" i="62"/>
  <c r="J101" i="62"/>
  <c r="J102" i="62"/>
  <c r="J104" i="62"/>
  <c r="J105" i="62"/>
  <c r="J106" i="62"/>
  <c r="J107" i="62"/>
  <c r="J110" i="62"/>
  <c r="J111" i="62"/>
  <c r="J112" i="62"/>
  <c r="J113" i="62"/>
  <c r="J114" i="62"/>
  <c r="J115" i="62"/>
  <c r="J116" i="62"/>
  <c r="J117" i="62"/>
  <c r="J118" i="62"/>
  <c r="J119" i="62"/>
  <c r="J120" i="62"/>
  <c r="J121" i="62"/>
  <c r="J122" i="62"/>
  <c r="J123" i="62"/>
  <c r="J124" i="62"/>
  <c r="J125" i="62"/>
  <c r="J126" i="62"/>
  <c r="J127" i="62"/>
  <c r="J128" i="62"/>
  <c r="J129" i="62"/>
  <c r="J130" i="62"/>
  <c r="J131" i="62"/>
  <c r="J132" i="62"/>
  <c r="J133" i="62"/>
  <c r="J134" i="62"/>
  <c r="J135" i="62"/>
  <c r="J136" i="62"/>
  <c r="J137" i="62"/>
  <c r="J138" i="62"/>
  <c r="J140" i="62"/>
  <c r="J141" i="62"/>
  <c r="J142" i="62"/>
  <c r="I143" i="62"/>
  <c r="J143" i="62"/>
  <c r="I145" i="62"/>
  <c r="J149" i="62"/>
  <c r="I151" i="62"/>
  <c r="I155" i="62"/>
  <c r="J156" i="62"/>
  <c r="J158" i="62"/>
  <c r="H160" i="62"/>
  <c r="I160" i="62"/>
  <c r="J161" i="62"/>
  <c r="J162" i="62"/>
  <c r="J163" i="62"/>
  <c r="H165" i="62"/>
  <c r="I165" i="62"/>
  <c r="J166" i="62"/>
  <c r="G166" i="62" s="1"/>
  <c r="J167" i="62"/>
  <c r="H169" i="62"/>
  <c r="I169" i="62"/>
  <c r="J170" i="62"/>
  <c r="J171" i="62"/>
  <c r="G171" i="62" s="1"/>
  <c r="J173" i="62"/>
  <c r="J174" i="62"/>
  <c r="H175" i="62"/>
  <c r="I175" i="62"/>
  <c r="J176" i="62"/>
  <c r="J177" i="62"/>
  <c r="G177" i="62" s="1"/>
  <c r="H178" i="62"/>
  <c r="I178" i="62"/>
  <c r="J179" i="62"/>
  <c r="J180" i="62"/>
  <c r="J181" i="62"/>
  <c r="I195" i="62"/>
  <c r="I201" i="62"/>
  <c r="J145" i="62"/>
  <c r="I21" i="62"/>
  <c r="J9" i="61"/>
  <c r="J11" i="61"/>
  <c r="J12" i="61"/>
  <c r="J13" i="61"/>
  <c r="I14" i="61"/>
  <c r="J14" i="61"/>
  <c r="F15" i="61"/>
  <c r="H15" i="61" s="1"/>
  <c r="J18" i="61"/>
  <c r="J19" i="61"/>
  <c r="J21" i="61"/>
  <c r="J22" i="61"/>
  <c r="J23" i="61"/>
  <c r="I24" i="61"/>
  <c r="J24" i="61"/>
  <c r="I25" i="61"/>
  <c r="J25" i="61"/>
  <c r="J26" i="61"/>
  <c r="I27" i="61"/>
  <c r="J27" i="61"/>
  <c r="J28" i="61"/>
  <c r="J29" i="61"/>
  <c r="F30" i="61"/>
  <c r="J33" i="61"/>
  <c r="I35" i="61"/>
  <c r="J35" i="61"/>
  <c r="L38" i="61"/>
  <c r="F38" i="61" s="1"/>
  <c r="H38" i="61" s="1"/>
  <c r="I38" i="61" s="1"/>
  <c r="I40" i="61"/>
  <c r="J40" i="61"/>
  <c r="N43" i="61"/>
  <c r="F43" i="61" s="1"/>
  <c r="H43" i="61" s="1"/>
  <c r="H42" i="61" s="1"/>
  <c r="J44" i="61"/>
  <c r="R44" i="61"/>
  <c r="J45" i="61"/>
  <c r="R45" i="61"/>
  <c r="R46" i="61"/>
  <c r="J49" i="61"/>
  <c r="J50" i="61"/>
  <c r="J51" i="61"/>
  <c r="J52" i="61"/>
  <c r="H53" i="61"/>
  <c r="I53" i="61"/>
  <c r="J54" i="61"/>
  <c r="J55" i="61"/>
  <c r="J56" i="61"/>
  <c r="J57" i="61"/>
  <c r="J58" i="61"/>
  <c r="J59" i="61"/>
  <c r="J60" i="61"/>
  <c r="J61" i="61"/>
  <c r="H63" i="61"/>
  <c r="I63" i="61"/>
  <c r="J64" i="61"/>
  <c r="J65" i="61"/>
  <c r="J66" i="61"/>
  <c r="J69" i="61"/>
  <c r="J70" i="61"/>
  <c r="J71" i="61"/>
  <c r="H68" i="61"/>
  <c r="I72" i="61"/>
  <c r="I68" i="61" s="1"/>
  <c r="J73" i="61"/>
  <c r="J74" i="61"/>
  <c r="J75" i="61"/>
  <c r="J76" i="61"/>
  <c r="H77" i="61"/>
  <c r="I77" i="61"/>
  <c r="J78" i="61"/>
  <c r="J79" i="61"/>
  <c r="J80" i="61"/>
  <c r="J81" i="61"/>
  <c r="J82" i="61"/>
  <c r="J83" i="61"/>
  <c r="H85" i="61"/>
  <c r="I85" i="61"/>
  <c r="J86" i="61"/>
  <c r="J87" i="61"/>
  <c r="J88" i="61"/>
  <c r="J89" i="61"/>
  <c r="J90" i="61"/>
  <c r="J91" i="61"/>
  <c r="J92" i="61"/>
  <c r="J93" i="61"/>
  <c r="J94" i="61"/>
  <c r="J95" i="61"/>
  <c r="J96" i="61"/>
  <c r="J97" i="61"/>
  <c r="H98" i="61"/>
  <c r="I98" i="61"/>
  <c r="J99" i="61"/>
  <c r="J100" i="61"/>
  <c r="J101" i="61"/>
  <c r="J102" i="61"/>
  <c r="J104" i="61"/>
  <c r="J105" i="61"/>
  <c r="J106" i="61"/>
  <c r="J107" i="61"/>
  <c r="J110" i="61"/>
  <c r="J111" i="61"/>
  <c r="J112" i="61"/>
  <c r="J113" i="61"/>
  <c r="J114" i="61"/>
  <c r="J115" i="61"/>
  <c r="J116" i="61"/>
  <c r="J117" i="61"/>
  <c r="J118" i="61"/>
  <c r="J119" i="61"/>
  <c r="J120" i="61"/>
  <c r="J121" i="61"/>
  <c r="J122" i="61"/>
  <c r="J123" i="61"/>
  <c r="J124" i="61"/>
  <c r="J125" i="61"/>
  <c r="J126" i="61"/>
  <c r="J127" i="61"/>
  <c r="J128" i="61"/>
  <c r="J129" i="61"/>
  <c r="J130" i="61"/>
  <c r="J131" i="61"/>
  <c r="J132" i="61"/>
  <c r="J133" i="61"/>
  <c r="J134" i="61"/>
  <c r="J135" i="61"/>
  <c r="J136" i="61"/>
  <c r="J137" i="61"/>
  <c r="J138" i="61"/>
  <c r="J140" i="61"/>
  <c r="J141" i="61"/>
  <c r="J142" i="61"/>
  <c r="I143" i="61"/>
  <c r="J143" i="61"/>
  <c r="J144" i="61"/>
  <c r="I147" i="61"/>
  <c r="J148" i="61"/>
  <c r="J149" i="61"/>
  <c r="I151" i="61"/>
  <c r="I155" i="61"/>
  <c r="J156" i="61"/>
  <c r="J158" i="61"/>
  <c r="H160" i="61"/>
  <c r="I160" i="61"/>
  <c r="J161" i="61"/>
  <c r="J162" i="61"/>
  <c r="J163" i="61"/>
  <c r="H165" i="61"/>
  <c r="I165" i="61"/>
  <c r="J166" i="61"/>
  <c r="G166" i="61" s="1"/>
  <c r="J167" i="61"/>
  <c r="H169" i="61"/>
  <c r="I169" i="61"/>
  <c r="J170" i="61"/>
  <c r="G170" i="61" s="1"/>
  <c r="J171" i="61"/>
  <c r="G171" i="61" s="1"/>
  <c r="J173" i="61"/>
  <c r="J174" i="61"/>
  <c r="H175" i="61"/>
  <c r="I175" i="61"/>
  <c r="J176" i="61"/>
  <c r="J177" i="61"/>
  <c r="G177" i="61" s="1"/>
  <c r="H178" i="61"/>
  <c r="I178" i="61"/>
  <c r="J179" i="61"/>
  <c r="J180" i="61"/>
  <c r="J181" i="61"/>
  <c r="I195" i="61"/>
  <c r="I201" i="61"/>
  <c r="I21" i="61"/>
  <c r="J9" i="60"/>
  <c r="J11" i="60"/>
  <c r="J12" i="60"/>
  <c r="J13" i="60"/>
  <c r="I14" i="60"/>
  <c r="J14" i="60"/>
  <c r="F15" i="60"/>
  <c r="J17" i="60"/>
  <c r="I19" i="60"/>
  <c r="J19" i="60"/>
  <c r="J21" i="60"/>
  <c r="J22" i="60"/>
  <c r="I23" i="60"/>
  <c r="J23" i="60"/>
  <c r="J24" i="60"/>
  <c r="I25" i="60"/>
  <c r="J25" i="60"/>
  <c r="I26" i="60"/>
  <c r="J26" i="60"/>
  <c r="J27" i="60"/>
  <c r="I28" i="60"/>
  <c r="J28" i="60"/>
  <c r="J29" i="60"/>
  <c r="F30" i="60"/>
  <c r="H30" i="60" s="1"/>
  <c r="H20" i="60" s="1"/>
  <c r="I33" i="60"/>
  <c r="J34" i="60"/>
  <c r="I34" i="60"/>
  <c r="I35" i="60"/>
  <c r="J35" i="60"/>
  <c r="L38" i="60"/>
  <c r="F38" i="60" s="1"/>
  <c r="H38" i="60" s="1"/>
  <c r="N43" i="60"/>
  <c r="F43" i="60" s="1"/>
  <c r="H43" i="60" s="1"/>
  <c r="H42" i="60" s="1"/>
  <c r="J44" i="60"/>
  <c r="R44" i="60"/>
  <c r="J45" i="60"/>
  <c r="R45" i="60"/>
  <c r="R46" i="60"/>
  <c r="J49" i="60"/>
  <c r="J50" i="60"/>
  <c r="J51" i="60"/>
  <c r="J52" i="60"/>
  <c r="H53" i="60"/>
  <c r="I53" i="60"/>
  <c r="J54" i="60"/>
  <c r="J55" i="60"/>
  <c r="J56" i="60"/>
  <c r="J57" i="60"/>
  <c r="J58" i="60"/>
  <c r="J59" i="60"/>
  <c r="J60" i="60"/>
  <c r="J61" i="60"/>
  <c r="H63" i="60"/>
  <c r="I63" i="60"/>
  <c r="J64" i="60"/>
  <c r="J65" i="60"/>
  <c r="J66" i="60"/>
  <c r="J69" i="60"/>
  <c r="J70" i="60"/>
  <c r="J71" i="60"/>
  <c r="H68" i="60"/>
  <c r="I72" i="60"/>
  <c r="I68" i="60" s="1"/>
  <c r="J73" i="60"/>
  <c r="J74" i="60"/>
  <c r="J75" i="60"/>
  <c r="J76" i="60"/>
  <c r="H77" i="60"/>
  <c r="I77" i="60"/>
  <c r="J78" i="60"/>
  <c r="J79" i="60"/>
  <c r="J80" i="60"/>
  <c r="J81" i="60"/>
  <c r="J82" i="60"/>
  <c r="J83" i="60"/>
  <c r="H85" i="60"/>
  <c r="I85" i="60"/>
  <c r="J86" i="60"/>
  <c r="J87" i="60"/>
  <c r="J88" i="60"/>
  <c r="J89" i="60"/>
  <c r="J90" i="60"/>
  <c r="J91" i="60"/>
  <c r="J92" i="60"/>
  <c r="J93" i="60"/>
  <c r="J94" i="60"/>
  <c r="J95" i="60"/>
  <c r="J96" i="60"/>
  <c r="J97" i="60"/>
  <c r="H98" i="60"/>
  <c r="I98" i="60"/>
  <c r="J99" i="60"/>
  <c r="J100" i="60"/>
  <c r="J101" i="60"/>
  <c r="J102" i="60"/>
  <c r="J104" i="60"/>
  <c r="J105" i="60"/>
  <c r="J106" i="60"/>
  <c r="J107" i="60"/>
  <c r="J110" i="60"/>
  <c r="J111" i="60"/>
  <c r="J112" i="60"/>
  <c r="J113" i="60"/>
  <c r="J114" i="60"/>
  <c r="J115" i="60"/>
  <c r="J116" i="60"/>
  <c r="J117" i="60"/>
  <c r="J118" i="60"/>
  <c r="J119" i="60"/>
  <c r="J120" i="60"/>
  <c r="J121" i="60"/>
  <c r="J122" i="60"/>
  <c r="J123" i="60"/>
  <c r="J124" i="60"/>
  <c r="J125" i="60"/>
  <c r="J126" i="60"/>
  <c r="J127" i="60"/>
  <c r="J128" i="60"/>
  <c r="J129" i="60"/>
  <c r="J130" i="60"/>
  <c r="J131" i="60"/>
  <c r="J132" i="60"/>
  <c r="J133" i="60"/>
  <c r="J134" i="60"/>
  <c r="J135" i="60"/>
  <c r="J136" i="60"/>
  <c r="J137" i="60"/>
  <c r="J138" i="60"/>
  <c r="J140" i="60"/>
  <c r="J141" i="60"/>
  <c r="J142" i="60"/>
  <c r="I143" i="60"/>
  <c r="J145" i="60"/>
  <c r="I145" i="60"/>
  <c r="J149" i="60"/>
  <c r="I151" i="60"/>
  <c r="I155" i="60"/>
  <c r="J156" i="60"/>
  <c r="J158" i="60"/>
  <c r="H160" i="60"/>
  <c r="I160" i="60"/>
  <c r="J161" i="60"/>
  <c r="J162" i="60"/>
  <c r="J163" i="60"/>
  <c r="H165" i="60"/>
  <c r="I165" i="60"/>
  <c r="J166" i="60"/>
  <c r="J167" i="60"/>
  <c r="H169" i="60"/>
  <c r="I169" i="60"/>
  <c r="J170" i="60"/>
  <c r="G170" i="60" s="1"/>
  <c r="J171" i="60"/>
  <c r="J173" i="60"/>
  <c r="J174" i="60"/>
  <c r="H175" i="60"/>
  <c r="I175" i="60"/>
  <c r="J176" i="60"/>
  <c r="J177" i="60"/>
  <c r="H178" i="60"/>
  <c r="I178" i="60"/>
  <c r="J179" i="60"/>
  <c r="J180" i="60"/>
  <c r="J181" i="60"/>
  <c r="I195" i="60"/>
  <c r="I201" i="60"/>
  <c r="I148" i="60"/>
  <c r="J143" i="60"/>
  <c r="I11" i="60"/>
  <c r="J9" i="59"/>
  <c r="J11" i="59"/>
  <c r="J12" i="59"/>
  <c r="J13" i="59"/>
  <c r="J14" i="59"/>
  <c r="F15" i="59"/>
  <c r="H15" i="59" s="1"/>
  <c r="I19" i="59"/>
  <c r="J19" i="59"/>
  <c r="J21" i="59"/>
  <c r="J22" i="59"/>
  <c r="I23" i="59"/>
  <c r="J23" i="59"/>
  <c r="J24" i="59"/>
  <c r="J25" i="59"/>
  <c r="I26" i="59"/>
  <c r="J26" i="59"/>
  <c r="I27" i="59"/>
  <c r="J27" i="59"/>
  <c r="J28" i="59"/>
  <c r="J29" i="59"/>
  <c r="F30" i="59"/>
  <c r="H30" i="59" s="1"/>
  <c r="H20" i="59" s="1"/>
  <c r="I32" i="59"/>
  <c r="J32" i="59"/>
  <c r="I33" i="59"/>
  <c r="J33" i="59"/>
  <c r="I35" i="59"/>
  <c r="J35" i="59"/>
  <c r="L38" i="59"/>
  <c r="F38" i="59" s="1"/>
  <c r="N43" i="59"/>
  <c r="F43" i="59" s="1"/>
  <c r="H43" i="59" s="1"/>
  <c r="H42" i="59" s="1"/>
  <c r="J44" i="59"/>
  <c r="R44" i="59"/>
  <c r="J45" i="59"/>
  <c r="R45" i="59"/>
  <c r="R47" i="59" s="1"/>
  <c r="R46" i="59"/>
  <c r="J49" i="59"/>
  <c r="J50" i="59"/>
  <c r="J51" i="59"/>
  <c r="J52" i="59"/>
  <c r="H53" i="59"/>
  <c r="I53" i="59"/>
  <c r="J54" i="59"/>
  <c r="J55" i="59"/>
  <c r="J56" i="59"/>
  <c r="J57" i="59"/>
  <c r="J58" i="59"/>
  <c r="J59" i="59"/>
  <c r="J60" i="59"/>
  <c r="J61" i="59"/>
  <c r="H63" i="59"/>
  <c r="I63" i="59"/>
  <c r="J64" i="59"/>
  <c r="J65" i="59"/>
  <c r="J66" i="59"/>
  <c r="J69" i="59"/>
  <c r="J70" i="59"/>
  <c r="J71" i="59"/>
  <c r="H68" i="59"/>
  <c r="I72" i="59"/>
  <c r="I68" i="59" s="1"/>
  <c r="J73" i="59"/>
  <c r="J74" i="59"/>
  <c r="J75" i="59"/>
  <c r="J76" i="59"/>
  <c r="H77" i="59"/>
  <c r="I77" i="59"/>
  <c r="J78" i="59"/>
  <c r="J79" i="59"/>
  <c r="J80" i="59"/>
  <c r="J81" i="59"/>
  <c r="J82" i="59"/>
  <c r="J83" i="59"/>
  <c r="H85" i="59"/>
  <c r="I85" i="59"/>
  <c r="J86" i="59"/>
  <c r="J87" i="59"/>
  <c r="J88" i="59"/>
  <c r="J89" i="59"/>
  <c r="J90" i="59"/>
  <c r="J91" i="59"/>
  <c r="J92" i="59"/>
  <c r="J93" i="59"/>
  <c r="J94" i="59"/>
  <c r="J95" i="59"/>
  <c r="J96" i="59"/>
  <c r="J97" i="59"/>
  <c r="H98" i="59"/>
  <c r="I98" i="59"/>
  <c r="J99" i="59"/>
  <c r="J100" i="59"/>
  <c r="J101" i="59"/>
  <c r="J102" i="59"/>
  <c r="J104" i="59"/>
  <c r="J105" i="59"/>
  <c r="J106" i="59"/>
  <c r="J107" i="59"/>
  <c r="J110" i="59"/>
  <c r="J111" i="59"/>
  <c r="J112" i="59"/>
  <c r="J113" i="59"/>
  <c r="J114" i="59"/>
  <c r="J115" i="59"/>
  <c r="J116" i="59"/>
  <c r="J117" i="59"/>
  <c r="J118" i="59"/>
  <c r="J119" i="59"/>
  <c r="J120" i="59"/>
  <c r="J121" i="59"/>
  <c r="J122" i="59"/>
  <c r="J123" i="59"/>
  <c r="J124" i="59"/>
  <c r="J125" i="59"/>
  <c r="J126" i="59"/>
  <c r="J127" i="59"/>
  <c r="J128" i="59"/>
  <c r="J129" i="59"/>
  <c r="J130" i="59"/>
  <c r="J131" i="59"/>
  <c r="J132" i="59"/>
  <c r="J133" i="59"/>
  <c r="J134" i="59"/>
  <c r="J135" i="59"/>
  <c r="J136" i="59"/>
  <c r="J137" i="59"/>
  <c r="J138" i="59"/>
  <c r="J140" i="59"/>
  <c r="J141" i="59"/>
  <c r="J142" i="59"/>
  <c r="G142" i="59" s="1"/>
  <c r="I143" i="59"/>
  <c r="J143" i="59"/>
  <c r="I144" i="59"/>
  <c r="J144" i="59"/>
  <c r="I145" i="59"/>
  <c r="I147" i="59"/>
  <c r="J148" i="59"/>
  <c r="I148" i="59"/>
  <c r="J149" i="59"/>
  <c r="I151" i="59"/>
  <c r="I155" i="59"/>
  <c r="J156" i="59"/>
  <c r="J158" i="59"/>
  <c r="H160" i="59"/>
  <c r="I160" i="59"/>
  <c r="J161" i="59"/>
  <c r="J162" i="59"/>
  <c r="J163" i="59"/>
  <c r="H165" i="59"/>
  <c r="I165" i="59"/>
  <c r="J166" i="59"/>
  <c r="J167" i="59"/>
  <c r="H169" i="59"/>
  <c r="I169" i="59"/>
  <c r="J170" i="59"/>
  <c r="J171" i="59"/>
  <c r="G171" i="59" s="1"/>
  <c r="J173" i="59"/>
  <c r="J174" i="59"/>
  <c r="H175" i="59"/>
  <c r="I175" i="59"/>
  <c r="J176" i="59"/>
  <c r="J177" i="59"/>
  <c r="G177" i="59" s="1"/>
  <c r="H178" i="59"/>
  <c r="I178" i="59"/>
  <c r="J179" i="59"/>
  <c r="J180" i="59"/>
  <c r="J181" i="59"/>
  <c r="I195" i="59"/>
  <c r="I201" i="59"/>
  <c r="J145" i="59"/>
  <c r="I11" i="59"/>
  <c r="I21" i="59"/>
  <c r="J9" i="58"/>
  <c r="J11" i="58"/>
  <c r="J12" i="58"/>
  <c r="F15" i="58"/>
  <c r="I19" i="58"/>
  <c r="J19" i="58"/>
  <c r="J21" i="58"/>
  <c r="J22" i="58"/>
  <c r="I23" i="58"/>
  <c r="J23" i="58"/>
  <c r="I24" i="58"/>
  <c r="J24" i="58"/>
  <c r="J25" i="58"/>
  <c r="J26" i="58"/>
  <c r="I27" i="58"/>
  <c r="J27" i="58"/>
  <c r="I28" i="58"/>
  <c r="J28" i="58"/>
  <c r="J29" i="58"/>
  <c r="F30" i="58"/>
  <c r="H30" i="58" s="1"/>
  <c r="H20" i="58" s="1"/>
  <c r="J33" i="58"/>
  <c r="I33" i="58"/>
  <c r="I35" i="58"/>
  <c r="J35" i="58"/>
  <c r="L38" i="58"/>
  <c r="F38" i="58" s="1"/>
  <c r="H38" i="58" s="1"/>
  <c r="I42" i="58"/>
  <c r="N43" i="58"/>
  <c r="J44" i="58"/>
  <c r="J42" i="58" s="1"/>
  <c r="J45" i="58"/>
  <c r="R45" i="58"/>
  <c r="R46" i="58"/>
  <c r="J49" i="58"/>
  <c r="J50" i="58"/>
  <c r="J51" i="58"/>
  <c r="J52" i="58"/>
  <c r="H53" i="58"/>
  <c r="I53" i="58"/>
  <c r="J54" i="58"/>
  <c r="J55" i="58"/>
  <c r="J56" i="58"/>
  <c r="J57" i="58"/>
  <c r="J58" i="58"/>
  <c r="J59" i="58"/>
  <c r="J60" i="58"/>
  <c r="J61" i="58"/>
  <c r="H63" i="58"/>
  <c r="I63" i="58"/>
  <c r="J64" i="58"/>
  <c r="J65" i="58"/>
  <c r="J66" i="58"/>
  <c r="J69" i="58"/>
  <c r="J70" i="58"/>
  <c r="J71" i="58"/>
  <c r="H68" i="58"/>
  <c r="I72" i="58"/>
  <c r="I68" i="58" s="1"/>
  <c r="J73" i="58"/>
  <c r="J74" i="58"/>
  <c r="J75" i="58"/>
  <c r="J76" i="58"/>
  <c r="H77" i="58"/>
  <c r="I77" i="58"/>
  <c r="J78" i="58"/>
  <c r="J79" i="58"/>
  <c r="J80" i="58"/>
  <c r="J81" i="58"/>
  <c r="J82" i="58"/>
  <c r="J83" i="58"/>
  <c r="H85" i="58"/>
  <c r="I85" i="58"/>
  <c r="J86" i="58"/>
  <c r="J87" i="58"/>
  <c r="J88" i="58"/>
  <c r="J89" i="58"/>
  <c r="J90" i="58"/>
  <c r="J91" i="58"/>
  <c r="J92" i="58"/>
  <c r="J93" i="58"/>
  <c r="J94" i="58"/>
  <c r="J95" i="58"/>
  <c r="J96" i="58"/>
  <c r="J97" i="58"/>
  <c r="H98" i="58"/>
  <c r="I98" i="58"/>
  <c r="J99" i="58"/>
  <c r="J100" i="58"/>
  <c r="J101" i="58"/>
  <c r="J102" i="58"/>
  <c r="J104" i="58"/>
  <c r="J105" i="58"/>
  <c r="J106" i="58"/>
  <c r="J107" i="58"/>
  <c r="J110" i="58"/>
  <c r="J111" i="58"/>
  <c r="J112" i="58"/>
  <c r="J113" i="58"/>
  <c r="J114" i="58"/>
  <c r="J115" i="58"/>
  <c r="J116" i="58"/>
  <c r="J117" i="58"/>
  <c r="J118" i="58"/>
  <c r="J119" i="58"/>
  <c r="J120" i="58"/>
  <c r="J121" i="58"/>
  <c r="J122" i="58"/>
  <c r="J123" i="58"/>
  <c r="J124" i="58"/>
  <c r="J125" i="58"/>
  <c r="J126" i="58"/>
  <c r="J127" i="58"/>
  <c r="J128" i="58"/>
  <c r="J129" i="58"/>
  <c r="J130" i="58"/>
  <c r="J131" i="58"/>
  <c r="J132" i="58"/>
  <c r="J133" i="58"/>
  <c r="J134" i="58"/>
  <c r="J135" i="58"/>
  <c r="J136" i="58"/>
  <c r="J137" i="58"/>
  <c r="J138" i="58"/>
  <c r="I139" i="58"/>
  <c r="J141" i="58"/>
  <c r="J139" i="58" s="1"/>
  <c r="I151" i="58"/>
  <c r="I155" i="58"/>
  <c r="J156" i="58"/>
  <c r="J158" i="58"/>
  <c r="H160" i="58"/>
  <c r="I160" i="58"/>
  <c r="J161" i="58"/>
  <c r="J162" i="58"/>
  <c r="J163" i="58"/>
  <c r="H165" i="58"/>
  <c r="I165" i="58"/>
  <c r="J166" i="58"/>
  <c r="G166" i="58" s="1"/>
  <c r="J167" i="58"/>
  <c r="H169" i="58"/>
  <c r="I169" i="58"/>
  <c r="J170" i="58"/>
  <c r="J171" i="58"/>
  <c r="G171" i="58" s="1"/>
  <c r="J173" i="58"/>
  <c r="J174" i="58"/>
  <c r="H175" i="58"/>
  <c r="I175" i="58"/>
  <c r="J176" i="58"/>
  <c r="J177" i="58"/>
  <c r="G177" i="58" s="1"/>
  <c r="H178" i="58"/>
  <c r="I178" i="58"/>
  <c r="J179" i="58"/>
  <c r="J180" i="58"/>
  <c r="J181" i="58"/>
  <c r="I195" i="58"/>
  <c r="I201" i="58"/>
  <c r="I11" i="58"/>
  <c r="J9" i="57"/>
  <c r="J11" i="57"/>
  <c r="J12" i="57"/>
  <c r="F15" i="57"/>
  <c r="H15" i="57" s="1"/>
  <c r="J17" i="57"/>
  <c r="J19" i="57"/>
  <c r="J21" i="57"/>
  <c r="J22" i="57"/>
  <c r="J23" i="57"/>
  <c r="J24" i="57"/>
  <c r="J25" i="57"/>
  <c r="I26" i="57"/>
  <c r="J26" i="57"/>
  <c r="I27" i="57"/>
  <c r="J27" i="57"/>
  <c r="J28" i="57"/>
  <c r="J29" i="57"/>
  <c r="F30" i="57"/>
  <c r="H30" i="57" s="1"/>
  <c r="H20" i="57" s="1"/>
  <c r="J32" i="57"/>
  <c r="J34" i="57"/>
  <c r="I34" i="57"/>
  <c r="I35" i="57"/>
  <c r="J35" i="57"/>
  <c r="L38" i="57"/>
  <c r="F38" i="57" s="1"/>
  <c r="H38" i="57" s="1"/>
  <c r="I42" i="57"/>
  <c r="N43" i="57"/>
  <c r="J44" i="57"/>
  <c r="J42" i="57" s="1"/>
  <c r="J45" i="57"/>
  <c r="R45" i="57"/>
  <c r="R46" i="57"/>
  <c r="J49" i="57"/>
  <c r="J50" i="57"/>
  <c r="J51" i="57"/>
  <c r="J52" i="57"/>
  <c r="H53" i="57"/>
  <c r="I53" i="57"/>
  <c r="J54" i="57"/>
  <c r="J55" i="57"/>
  <c r="J56" i="57"/>
  <c r="J57" i="57"/>
  <c r="J58" i="57"/>
  <c r="J59" i="57"/>
  <c r="J60" i="57"/>
  <c r="J61" i="57"/>
  <c r="H63" i="57"/>
  <c r="I63" i="57"/>
  <c r="J64" i="57"/>
  <c r="J65" i="57"/>
  <c r="J66" i="57"/>
  <c r="J69" i="57"/>
  <c r="J70" i="57"/>
  <c r="J71" i="57"/>
  <c r="H68" i="57"/>
  <c r="I72" i="57"/>
  <c r="I68" i="57" s="1"/>
  <c r="J73" i="57"/>
  <c r="J74" i="57"/>
  <c r="J75" i="57"/>
  <c r="J76" i="57"/>
  <c r="H77" i="57"/>
  <c r="I77" i="57"/>
  <c r="J78" i="57"/>
  <c r="J79" i="57"/>
  <c r="J80" i="57"/>
  <c r="J81" i="57"/>
  <c r="J82" i="57"/>
  <c r="J83" i="57"/>
  <c r="H85" i="57"/>
  <c r="I85" i="57"/>
  <c r="J86" i="57"/>
  <c r="J87" i="57"/>
  <c r="J88" i="57"/>
  <c r="J89" i="57"/>
  <c r="J90" i="57"/>
  <c r="J91" i="57"/>
  <c r="J92" i="57"/>
  <c r="J93" i="57"/>
  <c r="J94" i="57"/>
  <c r="J95" i="57"/>
  <c r="J96" i="57"/>
  <c r="J97" i="57"/>
  <c r="H98" i="57"/>
  <c r="I98" i="57"/>
  <c r="J99" i="57"/>
  <c r="J100" i="57"/>
  <c r="J101" i="57"/>
  <c r="J102" i="57"/>
  <c r="J104" i="57"/>
  <c r="J105" i="57"/>
  <c r="J106" i="57"/>
  <c r="J107" i="57"/>
  <c r="J110" i="57"/>
  <c r="J111" i="57"/>
  <c r="J112" i="57"/>
  <c r="J113" i="57"/>
  <c r="J114" i="57"/>
  <c r="J115" i="57"/>
  <c r="J116" i="57"/>
  <c r="J117" i="57"/>
  <c r="J118" i="57"/>
  <c r="J119" i="57"/>
  <c r="J120" i="57"/>
  <c r="J121" i="57"/>
  <c r="J122" i="57"/>
  <c r="J123" i="57"/>
  <c r="J124" i="57"/>
  <c r="J125" i="57"/>
  <c r="J126" i="57"/>
  <c r="J127" i="57"/>
  <c r="J128" i="57"/>
  <c r="J129" i="57"/>
  <c r="J130" i="57"/>
  <c r="J131" i="57"/>
  <c r="J132" i="57"/>
  <c r="J133" i="57"/>
  <c r="J134" i="57"/>
  <c r="J135" i="57"/>
  <c r="J136" i="57"/>
  <c r="J137" i="57"/>
  <c r="J138" i="57"/>
  <c r="I139" i="57"/>
  <c r="J141" i="57"/>
  <c r="J139" i="57" s="1"/>
  <c r="I151" i="57"/>
  <c r="I155" i="57"/>
  <c r="J156" i="57"/>
  <c r="J158" i="57"/>
  <c r="H160" i="57"/>
  <c r="I160" i="57"/>
  <c r="J161" i="57"/>
  <c r="J162" i="57"/>
  <c r="J163" i="57"/>
  <c r="H165" i="57"/>
  <c r="I165" i="57"/>
  <c r="J166" i="57"/>
  <c r="J165" i="57" s="1"/>
  <c r="J167" i="57"/>
  <c r="H169" i="57"/>
  <c r="I169" i="57"/>
  <c r="J170" i="57"/>
  <c r="G170" i="57" s="1"/>
  <c r="J171" i="57"/>
  <c r="G171" i="57" s="1"/>
  <c r="J173" i="57"/>
  <c r="J174" i="57"/>
  <c r="H175" i="57"/>
  <c r="I175" i="57"/>
  <c r="J176" i="57"/>
  <c r="J177" i="57"/>
  <c r="G177" i="57" s="1"/>
  <c r="H178" i="57"/>
  <c r="I178" i="57"/>
  <c r="J179" i="57"/>
  <c r="J180" i="57"/>
  <c r="J181" i="57"/>
  <c r="I195" i="57"/>
  <c r="I201" i="57"/>
  <c r="I33" i="57"/>
  <c r="I32" i="57"/>
  <c r="L7" i="56"/>
  <c r="J9" i="56"/>
  <c r="J11" i="56"/>
  <c r="J12" i="56"/>
  <c r="J18" i="56"/>
  <c r="I19" i="56"/>
  <c r="J19" i="56"/>
  <c r="J21" i="56"/>
  <c r="J22" i="56"/>
  <c r="I23" i="56"/>
  <c r="J23" i="56"/>
  <c r="J24" i="56"/>
  <c r="J25" i="56"/>
  <c r="I26" i="56"/>
  <c r="J26" i="56"/>
  <c r="J27" i="56"/>
  <c r="J28" i="56"/>
  <c r="J29" i="56"/>
  <c r="J33" i="56"/>
  <c r="I33" i="56"/>
  <c r="J34" i="56"/>
  <c r="J31" i="56" s="1"/>
  <c r="I35" i="56"/>
  <c r="J35" i="56"/>
  <c r="L38" i="56"/>
  <c r="F38" i="56" s="1"/>
  <c r="H38" i="56" s="1"/>
  <c r="I42" i="56"/>
  <c r="N43" i="56"/>
  <c r="J44" i="56"/>
  <c r="J42" i="56" s="1"/>
  <c r="J45" i="56"/>
  <c r="R45" i="56"/>
  <c r="R46" i="56"/>
  <c r="J49" i="56"/>
  <c r="J50" i="56"/>
  <c r="J51" i="56"/>
  <c r="J52" i="56"/>
  <c r="H53" i="56"/>
  <c r="I53" i="56"/>
  <c r="J54" i="56"/>
  <c r="J55" i="56"/>
  <c r="J56" i="56"/>
  <c r="J57" i="56"/>
  <c r="J58" i="56"/>
  <c r="J59" i="56"/>
  <c r="J60" i="56"/>
  <c r="J61" i="56"/>
  <c r="H63" i="56"/>
  <c r="I63" i="56"/>
  <c r="J64" i="56"/>
  <c r="J65" i="56"/>
  <c r="J66" i="56"/>
  <c r="J69" i="56"/>
  <c r="J70" i="56"/>
  <c r="J71" i="56"/>
  <c r="H68" i="56"/>
  <c r="I72" i="56"/>
  <c r="I68" i="56" s="1"/>
  <c r="J73" i="56"/>
  <c r="J74" i="56"/>
  <c r="J75" i="56"/>
  <c r="J76" i="56"/>
  <c r="H77" i="56"/>
  <c r="I77" i="56"/>
  <c r="J78" i="56"/>
  <c r="J79" i="56"/>
  <c r="J80" i="56"/>
  <c r="J81" i="56"/>
  <c r="J82" i="56"/>
  <c r="J83" i="56"/>
  <c r="H85" i="56"/>
  <c r="I85" i="56"/>
  <c r="J86" i="56"/>
  <c r="J87" i="56"/>
  <c r="J88" i="56"/>
  <c r="J89" i="56"/>
  <c r="J90" i="56"/>
  <c r="J91" i="56"/>
  <c r="J92" i="56"/>
  <c r="J93" i="56"/>
  <c r="J94" i="56"/>
  <c r="J95" i="56"/>
  <c r="J96" i="56"/>
  <c r="J97" i="56"/>
  <c r="H98" i="56"/>
  <c r="I98" i="56"/>
  <c r="J99" i="56"/>
  <c r="J100" i="56"/>
  <c r="J101" i="56"/>
  <c r="J102" i="56"/>
  <c r="J104" i="56"/>
  <c r="J105" i="56"/>
  <c r="J106" i="56"/>
  <c r="J107" i="56"/>
  <c r="J110" i="56"/>
  <c r="J111" i="56"/>
  <c r="J112" i="56"/>
  <c r="J113" i="56"/>
  <c r="J114" i="56"/>
  <c r="J115" i="56"/>
  <c r="J116" i="56"/>
  <c r="J117" i="56"/>
  <c r="J118" i="56"/>
  <c r="J119" i="56"/>
  <c r="J120" i="56"/>
  <c r="J121" i="56"/>
  <c r="J122" i="56"/>
  <c r="J123" i="56"/>
  <c r="J124" i="56"/>
  <c r="J125" i="56"/>
  <c r="J126" i="56"/>
  <c r="J127" i="56"/>
  <c r="J128" i="56"/>
  <c r="J129" i="56"/>
  <c r="J130" i="56"/>
  <c r="J131" i="56"/>
  <c r="J132" i="56"/>
  <c r="J133" i="56"/>
  <c r="J134" i="56"/>
  <c r="J135" i="56"/>
  <c r="J136" i="56"/>
  <c r="J137" i="56"/>
  <c r="J138" i="56"/>
  <c r="I139" i="56"/>
  <c r="J141" i="56"/>
  <c r="J139" i="56" s="1"/>
  <c r="I151" i="56"/>
  <c r="J151" i="56"/>
  <c r="I155" i="56"/>
  <c r="J156" i="56"/>
  <c r="J158" i="56"/>
  <c r="H160" i="56"/>
  <c r="I160" i="56"/>
  <c r="J161" i="56"/>
  <c r="J162" i="56"/>
  <c r="J163" i="56"/>
  <c r="H165" i="56"/>
  <c r="I165" i="56"/>
  <c r="J166" i="56"/>
  <c r="G166" i="56" s="1"/>
  <c r="J167" i="56"/>
  <c r="H169" i="56"/>
  <c r="I169" i="56"/>
  <c r="J170" i="56"/>
  <c r="J171" i="56"/>
  <c r="G171" i="56" s="1"/>
  <c r="J173" i="56"/>
  <c r="J174" i="56"/>
  <c r="H175" i="56"/>
  <c r="I175" i="56"/>
  <c r="J176" i="56"/>
  <c r="J177" i="56"/>
  <c r="G177" i="56" s="1"/>
  <c r="H178" i="56"/>
  <c r="I178" i="56"/>
  <c r="J179" i="56"/>
  <c r="J180" i="56"/>
  <c r="J181" i="56"/>
  <c r="I195" i="56"/>
  <c r="I201" i="56"/>
  <c r="J9" i="55"/>
  <c r="J11" i="55"/>
  <c r="I12" i="55"/>
  <c r="J12" i="55"/>
  <c r="I13" i="55"/>
  <c r="J13" i="55"/>
  <c r="J14" i="55"/>
  <c r="F15" i="55"/>
  <c r="H15" i="55" s="1"/>
  <c r="J17" i="55"/>
  <c r="I18" i="55"/>
  <c r="J18" i="55"/>
  <c r="I19" i="55"/>
  <c r="J19" i="55"/>
  <c r="J21" i="55"/>
  <c r="I22" i="55"/>
  <c r="J22" i="55"/>
  <c r="J23" i="55"/>
  <c r="J24" i="55"/>
  <c r="J25" i="55"/>
  <c r="J26" i="55"/>
  <c r="I27" i="55"/>
  <c r="J27" i="55"/>
  <c r="J28" i="55"/>
  <c r="I29" i="55"/>
  <c r="J29" i="55"/>
  <c r="F30" i="55"/>
  <c r="H30" i="55" s="1"/>
  <c r="H20" i="55" s="1"/>
  <c r="J33" i="55"/>
  <c r="I33" i="55"/>
  <c r="J34" i="55"/>
  <c r="I35" i="55"/>
  <c r="J35" i="55"/>
  <c r="L38" i="55"/>
  <c r="F38" i="55" s="1"/>
  <c r="H38" i="55" s="1"/>
  <c r="N43" i="55"/>
  <c r="F43" i="55" s="1"/>
  <c r="H43" i="55" s="1"/>
  <c r="H42" i="55" s="1"/>
  <c r="J44" i="55"/>
  <c r="R44" i="55"/>
  <c r="J45" i="55"/>
  <c r="R45" i="55"/>
  <c r="R46" i="55"/>
  <c r="J49" i="55"/>
  <c r="J50" i="55"/>
  <c r="J51" i="55"/>
  <c r="J52" i="55"/>
  <c r="H53" i="55"/>
  <c r="I53" i="55"/>
  <c r="J54" i="55"/>
  <c r="J55" i="55"/>
  <c r="J56" i="55"/>
  <c r="J57" i="55"/>
  <c r="J58" i="55"/>
  <c r="J59" i="55"/>
  <c r="J60" i="55"/>
  <c r="J61" i="55"/>
  <c r="H63" i="55"/>
  <c r="I63" i="55"/>
  <c r="J64" i="55"/>
  <c r="J65" i="55"/>
  <c r="J66" i="55"/>
  <c r="J69" i="55"/>
  <c r="J70" i="55"/>
  <c r="J71" i="55"/>
  <c r="H68" i="55"/>
  <c r="I72" i="55"/>
  <c r="I68" i="55" s="1"/>
  <c r="J73" i="55"/>
  <c r="J74" i="55"/>
  <c r="J75" i="55"/>
  <c r="J76" i="55"/>
  <c r="H77" i="55"/>
  <c r="I77" i="55"/>
  <c r="J78" i="55"/>
  <c r="J79" i="55"/>
  <c r="J80" i="55"/>
  <c r="J81" i="55"/>
  <c r="J82" i="55"/>
  <c r="J83" i="55"/>
  <c r="H85" i="55"/>
  <c r="I85" i="55"/>
  <c r="J86" i="55"/>
  <c r="J87" i="55"/>
  <c r="J88" i="55"/>
  <c r="J89" i="55"/>
  <c r="J90" i="55"/>
  <c r="J91" i="55"/>
  <c r="J92" i="55"/>
  <c r="J93" i="55"/>
  <c r="J94" i="55"/>
  <c r="J95" i="55"/>
  <c r="J96" i="55"/>
  <c r="J97" i="55"/>
  <c r="H98" i="55"/>
  <c r="I98" i="55"/>
  <c r="J99" i="55"/>
  <c r="J100" i="55"/>
  <c r="J101" i="55"/>
  <c r="J102" i="55"/>
  <c r="J104" i="55"/>
  <c r="J105" i="55"/>
  <c r="J106" i="55"/>
  <c r="J107" i="55"/>
  <c r="J110" i="55"/>
  <c r="J111" i="55"/>
  <c r="J112" i="55"/>
  <c r="J113" i="55"/>
  <c r="J114" i="55"/>
  <c r="J115" i="55"/>
  <c r="J116" i="55"/>
  <c r="J117" i="55"/>
  <c r="J118" i="55"/>
  <c r="J119" i="55"/>
  <c r="J120" i="55"/>
  <c r="J121" i="55"/>
  <c r="J122" i="55"/>
  <c r="J123" i="55"/>
  <c r="J124" i="55"/>
  <c r="J125" i="55"/>
  <c r="J126" i="55"/>
  <c r="J127" i="55"/>
  <c r="J128" i="55"/>
  <c r="J129" i="55"/>
  <c r="J130" i="55"/>
  <c r="J131" i="55"/>
  <c r="J132" i="55"/>
  <c r="J133" i="55"/>
  <c r="J134" i="55"/>
  <c r="J135" i="55"/>
  <c r="J136" i="55"/>
  <c r="J137" i="55"/>
  <c r="J138" i="55"/>
  <c r="J140" i="55"/>
  <c r="J141" i="55"/>
  <c r="J142" i="55"/>
  <c r="I143" i="55"/>
  <c r="J143" i="55"/>
  <c r="I148" i="55"/>
  <c r="J148" i="55"/>
  <c r="J149" i="55"/>
  <c r="I151" i="55"/>
  <c r="I155" i="55"/>
  <c r="J156" i="55"/>
  <c r="J158" i="55"/>
  <c r="H160" i="55"/>
  <c r="I160" i="55"/>
  <c r="J161" i="55"/>
  <c r="J162" i="55"/>
  <c r="J163" i="55"/>
  <c r="H165" i="55"/>
  <c r="I165" i="55"/>
  <c r="J166" i="55"/>
  <c r="G166" i="55" s="1"/>
  <c r="J167" i="55"/>
  <c r="H169" i="55"/>
  <c r="I169" i="55"/>
  <c r="J170" i="55"/>
  <c r="J171" i="55"/>
  <c r="J173" i="55"/>
  <c r="J174" i="55"/>
  <c r="H175" i="55"/>
  <c r="I175" i="55"/>
  <c r="J176" i="55"/>
  <c r="J177" i="55"/>
  <c r="H178" i="55"/>
  <c r="I178" i="55"/>
  <c r="J179" i="55"/>
  <c r="J180" i="55"/>
  <c r="J181" i="55"/>
  <c r="I195" i="55"/>
  <c r="I201" i="55"/>
  <c r="J32" i="55"/>
  <c r="I32" i="55"/>
  <c r="J9" i="54"/>
  <c r="J11" i="54"/>
  <c r="I12" i="54"/>
  <c r="J12" i="54"/>
  <c r="J13" i="54"/>
  <c r="J14" i="54"/>
  <c r="F15" i="54"/>
  <c r="H15" i="54" s="1"/>
  <c r="I15" i="54" s="1"/>
  <c r="J19" i="54"/>
  <c r="J21" i="54"/>
  <c r="J22" i="54"/>
  <c r="I23" i="54"/>
  <c r="J23" i="54"/>
  <c r="J24" i="54"/>
  <c r="I25" i="54"/>
  <c r="J25" i="54"/>
  <c r="I26" i="54"/>
  <c r="J26" i="54"/>
  <c r="I27" i="54"/>
  <c r="J27" i="54"/>
  <c r="J28" i="54"/>
  <c r="I29" i="54"/>
  <c r="J29" i="54"/>
  <c r="F30" i="54"/>
  <c r="J30" i="54" s="1"/>
  <c r="J32" i="54"/>
  <c r="I32" i="54"/>
  <c r="I35" i="54"/>
  <c r="J35" i="54"/>
  <c r="L38" i="54"/>
  <c r="F38" i="54" s="1"/>
  <c r="H38" i="54" s="1"/>
  <c r="N43" i="54"/>
  <c r="F43" i="54" s="1"/>
  <c r="H43" i="54" s="1"/>
  <c r="H42" i="54" s="1"/>
  <c r="J44" i="54"/>
  <c r="R44" i="54"/>
  <c r="J45" i="54"/>
  <c r="R45" i="54"/>
  <c r="R46" i="54"/>
  <c r="J49" i="54"/>
  <c r="J50" i="54"/>
  <c r="J51" i="54"/>
  <c r="J52" i="54"/>
  <c r="H53" i="54"/>
  <c r="I53" i="54"/>
  <c r="J54" i="54"/>
  <c r="J55" i="54"/>
  <c r="J56" i="54"/>
  <c r="J57" i="54"/>
  <c r="J58" i="54"/>
  <c r="J59" i="54"/>
  <c r="J60" i="54"/>
  <c r="J61" i="54"/>
  <c r="H63" i="54"/>
  <c r="I63" i="54"/>
  <c r="J64" i="54"/>
  <c r="J65" i="54"/>
  <c r="J66" i="54"/>
  <c r="J69" i="54"/>
  <c r="J70" i="54"/>
  <c r="J71" i="54"/>
  <c r="H68" i="54"/>
  <c r="I72" i="54"/>
  <c r="I68" i="54" s="1"/>
  <c r="J73" i="54"/>
  <c r="J72" i="54" s="1"/>
  <c r="J74" i="54"/>
  <c r="J75" i="54"/>
  <c r="J76" i="54"/>
  <c r="H77" i="54"/>
  <c r="I77" i="54"/>
  <c r="J78" i="54"/>
  <c r="J79" i="54"/>
  <c r="J80" i="54"/>
  <c r="J81" i="54"/>
  <c r="J82" i="54"/>
  <c r="J83" i="54"/>
  <c r="H85" i="54"/>
  <c r="I85" i="54"/>
  <c r="J86" i="54"/>
  <c r="J87" i="54"/>
  <c r="J88" i="54"/>
  <c r="J89" i="54"/>
  <c r="J90" i="54"/>
  <c r="J91" i="54"/>
  <c r="J92" i="54"/>
  <c r="J93" i="54"/>
  <c r="J94" i="54"/>
  <c r="J95" i="54"/>
  <c r="J96" i="54"/>
  <c r="J97" i="54"/>
  <c r="H98" i="54"/>
  <c r="I98" i="54"/>
  <c r="J99" i="54"/>
  <c r="J100" i="54"/>
  <c r="J101" i="54"/>
  <c r="J102" i="54"/>
  <c r="J104" i="54"/>
  <c r="J105" i="54"/>
  <c r="J106" i="54"/>
  <c r="J107" i="54"/>
  <c r="J110" i="54"/>
  <c r="J111" i="54"/>
  <c r="J112" i="54"/>
  <c r="J113" i="54"/>
  <c r="J114" i="54"/>
  <c r="J115" i="54"/>
  <c r="J116" i="54"/>
  <c r="J117" i="54"/>
  <c r="J118" i="54"/>
  <c r="J119" i="54"/>
  <c r="J120" i="54"/>
  <c r="J121" i="54"/>
  <c r="J122" i="54"/>
  <c r="J123" i="54"/>
  <c r="J124" i="54"/>
  <c r="J125" i="54"/>
  <c r="J126" i="54"/>
  <c r="J127" i="54"/>
  <c r="J128" i="54"/>
  <c r="J129" i="54"/>
  <c r="J130" i="54"/>
  <c r="J131" i="54"/>
  <c r="J132" i="54"/>
  <c r="J133" i="54"/>
  <c r="J134" i="54"/>
  <c r="J135" i="54"/>
  <c r="J136" i="54"/>
  <c r="J137" i="54"/>
  <c r="J138" i="54"/>
  <c r="J140" i="54"/>
  <c r="J141" i="54"/>
  <c r="J142" i="54"/>
  <c r="G142" i="54" s="1"/>
  <c r="I143" i="54"/>
  <c r="I144" i="54"/>
  <c r="J144" i="54"/>
  <c r="J145" i="54"/>
  <c r="I147" i="54"/>
  <c r="J149" i="54"/>
  <c r="I151" i="54"/>
  <c r="I155" i="54"/>
  <c r="J156" i="54"/>
  <c r="J158" i="54"/>
  <c r="H160" i="54"/>
  <c r="I160" i="54"/>
  <c r="J161" i="54"/>
  <c r="J162" i="54"/>
  <c r="J163" i="54"/>
  <c r="H165" i="54"/>
  <c r="I165" i="54"/>
  <c r="J166" i="54"/>
  <c r="J167" i="54"/>
  <c r="H169" i="54"/>
  <c r="I169" i="54"/>
  <c r="J170" i="54"/>
  <c r="G170" i="54" s="1"/>
  <c r="J171" i="54"/>
  <c r="G171" i="54" s="1"/>
  <c r="J173" i="54"/>
  <c r="J174" i="54"/>
  <c r="H175" i="54"/>
  <c r="I175" i="54"/>
  <c r="J176" i="54"/>
  <c r="J177" i="54"/>
  <c r="G177" i="54" s="1"/>
  <c r="H178" i="54"/>
  <c r="I178" i="54"/>
  <c r="J179" i="54"/>
  <c r="J180" i="54"/>
  <c r="J181" i="54"/>
  <c r="I195" i="54"/>
  <c r="I201" i="54"/>
  <c r="J143" i="54"/>
  <c r="I22" i="54"/>
  <c r="J9" i="53"/>
  <c r="J11" i="53"/>
  <c r="J12" i="53"/>
  <c r="I13" i="53"/>
  <c r="J13" i="53"/>
  <c r="J14" i="53"/>
  <c r="F15" i="53"/>
  <c r="H15" i="53" s="1"/>
  <c r="J17" i="53"/>
  <c r="J19" i="53"/>
  <c r="J21" i="53"/>
  <c r="I22" i="53"/>
  <c r="J22" i="53"/>
  <c r="J23" i="53"/>
  <c r="J24" i="53"/>
  <c r="J25" i="53"/>
  <c r="J26" i="53"/>
  <c r="I27" i="53"/>
  <c r="J27" i="53"/>
  <c r="J28" i="53"/>
  <c r="J29" i="53"/>
  <c r="F30" i="53"/>
  <c r="H30" i="53" s="1"/>
  <c r="H20" i="53" s="1"/>
  <c r="I32" i="53"/>
  <c r="I33" i="53"/>
  <c r="J33" i="53"/>
  <c r="I34" i="53"/>
  <c r="I35" i="53"/>
  <c r="J35" i="53"/>
  <c r="L38" i="53"/>
  <c r="F38" i="53" s="1"/>
  <c r="H38" i="53" s="1"/>
  <c r="I40" i="53"/>
  <c r="J40" i="53"/>
  <c r="N43" i="53"/>
  <c r="F43" i="53" s="1"/>
  <c r="H43" i="53" s="1"/>
  <c r="H42" i="53" s="1"/>
  <c r="J44" i="53"/>
  <c r="R44" i="53"/>
  <c r="J45" i="53"/>
  <c r="R45" i="53"/>
  <c r="R46" i="53"/>
  <c r="J49" i="53"/>
  <c r="J50" i="53"/>
  <c r="J51" i="53"/>
  <c r="J52" i="53"/>
  <c r="H53" i="53"/>
  <c r="I53" i="53"/>
  <c r="J54" i="53"/>
  <c r="J55" i="53"/>
  <c r="J56" i="53"/>
  <c r="J57" i="53"/>
  <c r="J58" i="53"/>
  <c r="J59" i="53"/>
  <c r="J60" i="53"/>
  <c r="J61" i="53"/>
  <c r="H63" i="53"/>
  <c r="I63" i="53"/>
  <c r="J64" i="53"/>
  <c r="J65" i="53"/>
  <c r="J66" i="53"/>
  <c r="J69" i="53"/>
  <c r="J70" i="53"/>
  <c r="J71" i="53"/>
  <c r="H68" i="53"/>
  <c r="I72" i="53"/>
  <c r="I68" i="53" s="1"/>
  <c r="J73" i="53"/>
  <c r="J74" i="53"/>
  <c r="J75" i="53"/>
  <c r="J76" i="53"/>
  <c r="H77" i="53"/>
  <c r="I77" i="53"/>
  <c r="J78" i="53"/>
  <c r="J79" i="53"/>
  <c r="J80" i="53"/>
  <c r="J81" i="53"/>
  <c r="J82" i="53"/>
  <c r="J83" i="53"/>
  <c r="H85" i="53"/>
  <c r="I85" i="53"/>
  <c r="J86" i="53"/>
  <c r="J87" i="53"/>
  <c r="J88" i="53"/>
  <c r="J89" i="53"/>
  <c r="J90" i="53"/>
  <c r="J91" i="53"/>
  <c r="J92" i="53"/>
  <c r="J93" i="53"/>
  <c r="J94" i="53"/>
  <c r="J95" i="53"/>
  <c r="J96" i="53"/>
  <c r="J97" i="53"/>
  <c r="H98" i="53"/>
  <c r="I98" i="53"/>
  <c r="J99" i="53"/>
  <c r="J100" i="53"/>
  <c r="J101" i="53"/>
  <c r="J102" i="53"/>
  <c r="J104" i="53"/>
  <c r="J105" i="53"/>
  <c r="J106" i="53"/>
  <c r="J107" i="53"/>
  <c r="J110" i="53"/>
  <c r="J111" i="53"/>
  <c r="J112" i="53"/>
  <c r="J113" i="53"/>
  <c r="J114" i="53"/>
  <c r="J115" i="53"/>
  <c r="J116" i="53"/>
  <c r="J117" i="53"/>
  <c r="J118" i="53"/>
  <c r="J119" i="53"/>
  <c r="J120" i="53"/>
  <c r="J121" i="53"/>
  <c r="J122" i="53"/>
  <c r="J123" i="53"/>
  <c r="J124" i="53"/>
  <c r="J125" i="53"/>
  <c r="J126" i="53"/>
  <c r="J127" i="53"/>
  <c r="J128" i="53"/>
  <c r="J129" i="53"/>
  <c r="J130" i="53"/>
  <c r="J131" i="53"/>
  <c r="J132" i="53"/>
  <c r="J133" i="53"/>
  <c r="J134" i="53"/>
  <c r="J135" i="53"/>
  <c r="J136" i="53"/>
  <c r="J137" i="53"/>
  <c r="J138" i="53"/>
  <c r="J140" i="53"/>
  <c r="J141" i="53"/>
  <c r="J142" i="53"/>
  <c r="I143" i="53"/>
  <c r="J143" i="53"/>
  <c r="I145" i="53"/>
  <c r="J149" i="53"/>
  <c r="I151" i="53"/>
  <c r="I155" i="53"/>
  <c r="J156" i="53"/>
  <c r="J158" i="53"/>
  <c r="H160" i="53"/>
  <c r="I160" i="53"/>
  <c r="J161" i="53"/>
  <c r="J162" i="53"/>
  <c r="J163" i="53"/>
  <c r="H165" i="53"/>
  <c r="I165" i="53"/>
  <c r="J166" i="53"/>
  <c r="J167" i="53"/>
  <c r="H169" i="53"/>
  <c r="I169" i="53"/>
  <c r="J170" i="53"/>
  <c r="G170" i="53" s="1"/>
  <c r="J171" i="53"/>
  <c r="G171" i="53" s="1"/>
  <c r="J173" i="53"/>
  <c r="J174" i="53"/>
  <c r="H175" i="53"/>
  <c r="I175" i="53"/>
  <c r="J176" i="53"/>
  <c r="J177" i="53"/>
  <c r="G177" i="53" s="1"/>
  <c r="H178" i="53"/>
  <c r="I178" i="53"/>
  <c r="J179" i="53"/>
  <c r="J180" i="53"/>
  <c r="J181" i="53"/>
  <c r="I195" i="53"/>
  <c r="I201" i="53"/>
  <c r="I148" i="53"/>
  <c r="J145" i="53"/>
  <c r="J34" i="53"/>
  <c r="I21" i="53"/>
  <c r="L7" i="52"/>
  <c r="J9" i="52"/>
  <c r="I11" i="52"/>
  <c r="J11" i="52"/>
  <c r="I12" i="52"/>
  <c r="J12" i="52"/>
  <c r="J18" i="52"/>
  <c r="J19" i="52"/>
  <c r="J21" i="52"/>
  <c r="J22" i="52"/>
  <c r="I23" i="52"/>
  <c r="J23" i="52"/>
  <c r="J24" i="52"/>
  <c r="J25" i="52"/>
  <c r="J26" i="52"/>
  <c r="J27" i="52"/>
  <c r="J28" i="52"/>
  <c r="J29" i="52"/>
  <c r="I32" i="52"/>
  <c r="J32" i="52"/>
  <c r="I33" i="52"/>
  <c r="J33" i="52"/>
  <c r="J34" i="52"/>
  <c r="I35" i="52"/>
  <c r="J35" i="52"/>
  <c r="L38" i="52"/>
  <c r="F38" i="52" s="1"/>
  <c r="H38" i="52" s="1"/>
  <c r="J40" i="52"/>
  <c r="I42" i="52"/>
  <c r="N43" i="52"/>
  <c r="J44" i="52"/>
  <c r="J42" i="52" s="1"/>
  <c r="J45" i="52"/>
  <c r="R45" i="52"/>
  <c r="R46" i="52"/>
  <c r="J49" i="52"/>
  <c r="J50" i="52"/>
  <c r="J51" i="52"/>
  <c r="J52" i="52"/>
  <c r="H53" i="52"/>
  <c r="I53" i="52"/>
  <c r="J54" i="52"/>
  <c r="J55" i="52"/>
  <c r="J56" i="52"/>
  <c r="J57" i="52"/>
  <c r="J58" i="52"/>
  <c r="J59" i="52"/>
  <c r="J60" i="52"/>
  <c r="J61" i="52"/>
  <c r="H63" i="52"/>
  <c r="I63" i="52"/>
  <c r="J64" i="52"/>
  <c r="J65" i="52"/>
  <c r="J66" i="52"/>
  <c r="J69" i="52"/>
  <c r="J70" i="52"/>
  <c r="J71" i="52"/>
  <c r="H68" i="52"/>
  <c r="I72" i="52"/>
  <c r="I68" i="52" s="1"/>
  <c r="J73" i="52"/>
  <c r="J74" i="52"/>
  <c r="J75" i="52"/>
  <c r="J76" i="52"/>
  <c r="H77" i="52"/>
  <c r="I77" i="52"/>
  <c r="J78" i="52"/>
  <c r="J79" i="52"/>
  <c r="J80" i="52"/>
  <c r="J81" i="52"/>
  <c r="J82" i="52"/>
  <c r="J83" i="52"/>
  <c r="H85" i="52"/>
  <c r="I85" i="52"/>
  <c r="J86" i="52"/>
  <c r="J87" i="52"/>
  <c r="J88" i="52"/>
  <c r="J89" i="52"/>
  <c r="J90" i="52"/>
  <c r="J91" i="52"/>
  <c r="J92" i="52"/>
  <c r="J93" i="52"/>
  <c r="J94" i="52"/>
  <c r="J95" i="52"/>
  <c r="J96" i="52"/>
  <c r="J97" i="52"/>
  <c r="H98" i="52"/>
  <c r="I98" i="52"/>
  <c r="J99" i="52"/>
  <c r="J100" i="52"/>
  <c r="J101" i="52"/>
  <c r="J102" i="52"/>
  <c r="J104" i="52"/>
  <c r="J105" i="52"/>
  <c r="J106" i="52"/>
  <c r="J107" i="52"/>
  <c r="J110" i="52"/>
  <c r="J111" i="52"/>
  <c r="J112" i="52"/>
  <c r="J113" i="52"/>
  <c r="J114" i="52"/>
  <c r="J115" i="52"/>
  <c r="J116" i="52"/>
  <c r="J117" i="52"/>
  <c r="J118" i="52"/>
  <c r="J119" i="52"/>
  <c r="J120" i="52"/>
  <c r="J121" i="52"/>
  <c r="J122" i="52"/>
  <c r="J123" i="52"/>
  <c r="J124" i="52"/>
  <c r="J125" i="52"/>
  <c r="J126" i="52"/>
  <c r="J127" i="52"/>
  <c r="J128" i="52"/>
  <c r="J129" i="52"/>
  <c r="J130" i="52"/>
  <c r="J131" i="52"/>
  <c r="J132" i="52"/>
  <c r="J133" i="52"/>
  <c r="J134" i="52"/>
  <c r="J135" i="52"/>
  <c r="J136" i="52"/>
  <c r="J137" i="52"/>
  <c r="J138" i="52"/>
  <c r="I139" i="52"/>
  <c r="J141" i="52"/>
  <c r="J139" i="52" s="1"/>
  <c r="I151" i="52"/>
  <c r="J151" i="52"/>
  <c r="I155" i="52"/>
  <c r="J156" i="52"/>
  <c r="J158" i="52"/>
  <c r="H160" i="52"/>
  <c r="I160" i="52"/>
  <c r="J161" i="52"/>
  <c r="J162" i="52"/>
  <c r="J163" i="52"/>
  <c r="H165" i="52"/>
  <c r="I165" i="52"/>
  <c r="J166" i="52"/>
  <c r="G166" i="52" s="1"/>
  <c r="J167" i="52"/>
  <c r="H169" i="52"/>
  <c r="I169" i="52"/>
  <c r="J170" i="52"/>
  <c r="G170" i="52" s="1"/>
  <c r="J171" i="52"/>
  <c r="J173" i="52"/>
  <c r="J174" i="52"/>
  <c r="H175" i="52"/>
  <c r="I175" i="52"/>
  <c r="J176" i="52"/>
  <c r="J177" i="52"/>
  <c r="G177" i="52" s="1"/>
  <c r="H178" i="52"/>
  <c r="I178" i="52"/>
  <c r="J179" i="52"/>
  <c r="J180" i="52"/>
  <c r="J181" i="52"/>
  <c r="I195" i="52"/>
  <c r="I201" i="52"/>
  <c r="I34" i="52"/>
  <c r="I21" i="52"/>
  <c r="J9" i="51"/>
  <c r="J11" i="51"/>
  <c r="J12" i="51"/>
  <c r="I13" i="51"/>
  <c r="J13" i="51"/>
  <c r="J14" i="51"/>
  <c r="F15" i="51"/>
  <c r="H15" i="51" s="1"/>
  <c r="I19" i="51"/>
  <c r="J19" i="51"/>
  <c r="J21" i="51"/>
  <c r="J22" i="51"/>
  <c r="I23" i="51"/>
  <c r="J23" i="51"/>
  <c r="J24" i="51"/>
  <c r="I25" i="51"/>
  <c r="J25" i="51"/>
  <c r="I26" i="51"/>
  <c r="J26" i="51"/>
  <c r="I27" i="51"/>
  <c r="J27" i="51"/>
  <c r="J28" i="51"/>
  <c r="J29" i="51"/>
  <c r="F30" i="51"/>
  <c r="H30" i="51" s="1"/>
  <c r="H20" i="51" s="1"/>
  <c r="J32" i="51"/>
  <c r="I35" i="51"/>
  <c r="J35" i="51"/>
  <c r="L38" i="51"/>
  <c r="F38" i="51" s="1"/>
  <c r="N43" i="51"/>
  <c r="F43" i="51" s="1"/>
  <c r="H43" i="51" s="1"/>
  <c r="H42" i="51" s="1"/>
  <c r="J44" i="51"/>
  <c r="R44" i="51"/>
  <c r="J45" i="51"/>
  <c r="R45" i="51"/>
  <c r="R46" i="51"/>
  <c r="J49" i="51"/>
  <c r="J50" i="51"/>
  <c r="J51" i="51"/>
  <c r="J52" i="51"/>
  <c r="H53" i="51"/>
  <c r="I53" i="51"/>
  <c r="J54" i="51"/>
  <c r="J55" i="51"/>
  <c r="J56" i="51"/>
  <c r="J57" i="51"/>
  <c r="J58" i="51"/>
  <c r="J59" i="51"/>
  <c r="J60" i="51"/>
  <c r="J61" i="51"/>
  <c r="H63" i="51"/>
  <c r="I63" i="51"/>
  <c r="J64" i="51"/>
  <c r="J65" i="51"/>
  <c r="J66" i="51"/>
  <c r="J69" i="51"/>
  <c r="J70" i="51"/>
  <c r="J71" i="51"/>
  <c r="H68" i="51"/>
  <c r="I72" i="51"/>
  <c r="I68" i="51" s="1"/>
  <c r="J73" i="51"/>
  <c r="J74" i="51"/>
  <c r="J75" i="51"/>
  <c r="J76" i="51"/>
  <c r="H77" i="51"/>
  <c r="I77" i="51"/>
  <c r="J78" i="51"/>
  <c r="J79" i="51"/>
  <c r="J80" i="51"/>
  <c r="J81" i="51"/>
  <c r="J82" i="51"/>
  <c r="J83" i="51"/>
  <c r="H85" i="51"/>
  <c r="I85" i="51"/>
  <c r="J86" i="51"/>
  <c r="J87" i="51"/>
  <c r="J88" i="51"/>
  <c r="J89" i="51"/>
  <c r="J90" i="51"/>
  <c r="J91" i="51"/>
  <c r="J92" i="51"/>
  <c r="J93" i="51"/>
  <c r="J94" i="51"/>
  <c r="J95" i="51"/>
  <c r="J96" i="51"/>
  <c r="J97" i="51"/>
  <c r="H98" i="51"/>
  <c r="I98" i="51"/>
  <c r="J99" i="51"/>
  <c r="J100" i="51"/>
  <c r="J101" i="51"/>
  <c r="J102" i="51"/>
  <c r="J104" i="51"/>
  <c r="J105" i="51"/>
  <c r="J106" i="51"/>
  <c r="J107" i="51"/>
  <c r="J110" i="51"/>
  <c r="J111" i="51"/>
  <c r="J112" i="51"/>
  <c r="J113" i="51"/>
  <c r="J114" i="51"/>
  <c r="J115" i="51"/>
  <c r="J116" i="51"/>
  <c r="J117" i="51"/>
  <c r="J118" i="51"/>
  <c r="J119" i="51"/>
  <c r="J120" i="51"/>
  <c r="J121" i="51"/>
  <c r="J122" i="51"/>
  <c r="J123" i="51"/>
  <c r="J124" i="51"/>
  <c r="J125" i="51"/>
  <c r="J126" i="51"/>
  <c r="J127" i="51"/>
  <c r="J128" i="51"/>
  <c r="J129" i="51"/>
  <c r="J130" i="51"/>
  <c r="J131" i="51"/>
  <c r="J132" i="51"/>
  <c r="J133" i="51"/>
  <c r="J134" i="51"/>
  <c r="J135" i="51"/>
  <c r="J136" i="51"/>
  <c r="J137" i="51"/>
  <c r="J138" i="51"/>
  <c r="J140" i="51"/>
  <c r="J141" i="51"/>
  <c r="J142" i="51"/>
  <c r="I143" i="51"/>
  <c r="I144" i="51"/>
  <c r="I145" i="51"/>
  <c r="J148" i="51"/>
  <c r="J149" i="51"/>
  <c r="I151" i="51"/>
  <c r="I155" i="51"/>
  <c r="J156" i="51"/>
  <c r="J158" i="51"/>
  <c r="H160" i="51"/>
  <c r="I160" i="51"/>
  <c r="J161" i="51"/>
  <c r="J162" i="51"/>
  <c r="J163" i="51"/>
  <c r="H165" i="51"/>
  <c r="I165" i="51"/>
  <c r="J166" i="51"/>
  <c r="G166" i="51" s="1"/>
  <c r="J167" i="51"/>
  <c r="H169" i="51"/>
  <c r="I169" i="51"/>
  <c r="J170" i="51"/>
  <c r="J171" i="51"/>
  <c r="J173" i="51"/>
  <c r="J174" i="51"/>
  <c r="H175" i="51"/>
  <c r="I175" i="51"/>
  <c r="J176" i="51"/>
  <c r="J177" i="51"/>
  <c r="G177" i="51" s="1"/>
  <c r="H178" i="51"/>
  <c r="I178" i="51"/>
  <c r="J179" i="51"/>
  <c r="J180" i="51"/>
  <c r="J181" i="51"/>
  <c r="I195" i="51"/>
  <c r="I201" i="51"/>
  <c r="J144" i="51"/>
  <c r="J145" i="51"/>
  <c r="J34" i="51"/>
  <c r="I11" i="51"/>
  <c r="L7" i="50"/>
  <c r="J9" i="50"/>
  <c r="J11" i="50"/>
  <c r="J12" i="50"/>
  <c r="I19" i="50"/>
  <c r="J19" i="50"/>
  <c r="J21" i="50"/>
  <c r="J22" i="50"/>
  <c r="J23" i="50"/>
  <c r="J24" i="50"/>
  <c r="J25" i="50"/>
  <c r="I26" i="50"/>
  <c r="J26" i="50"/>
  <c r="J27" i="50"/>
  <c r="I28" i="50"/>
  <c r="J28" i="50"/>
  <c r="I29" i="50"/>
  <c r="J29" i="50"/>
  <c r="I33" i="50"/>
  <c r="J34" i="50"/>
  <c r="I35" i="50"/>
  <c r="J35" i="50"/>
  <c r="L38" i="50"/>
  <c r="F38" i="50" s="1"/>
  <c r="H38" i="50" s="1"/>
  <c r="I42" i="50"/>
  <c r="N43" i="50"/>
  <c r="J44" i="50"/>
  <c r="J42" i="50" s="1"/>
  <c r="J45" i="50"/>
  <c r="R45" i="50"/>
  <c r="R46" i="50"/>
  <c r="J49" i="50"/>
  <c r="J50" i="50"/>
  <c r="J51" i="50"/>
  <c r="J52" i="50"/>
  <c r="H53" i="50"/>
  <c r="I53" i="50"/>
  <c r="J54" i="50"/>
  <c r="J55" i="50"/>
  <c r="J56" i="50"/>
  <c r="J57" i="50"/>
  <c r="J58" i="50"/>
  <c r="J59" i="50"/>
  <c r="J60" i="50"/>
  <c r="J61" i="50"/>
  <c r="H63" i="50"/>
  <c r="I63" i="50"/>
  <c r="J64" i="50"/>
  <c r="J65" i="50"/>
  <c r="J66" i="50"/>
  <c r="J69" i="50"/>
  <c r="J70" i="50"/>
  <c r="J71" i="50"/>
  <c r="H68" i="50"/>
  <c r="I72" i="50"/>
  <c r="I68" i="50" s="1"/>
  <c r="J73" i="50"/>
  <c r="J74" i="50"/>
  <c r="J75" i="50"/>
  <c r="J76" i="50"/>
  <c r="H77" i="50"/>
  <c r="I77" i="50"/>
  <c r="J78" i="50"/>
  <c r="J79" i="50"/>
  <c r="J80" i="50"/>
  <c r="J81" i="50"/>
  <c r="J82" i="50"/>
  <c r="J83" i="50"/>
  <c r="H85" i="50"/>
  <c r="I85" i="50"/>
  <c r="J86" i="50"/>
  <c r="J87" i="50"/>
  <c r="J88" i="50"/>
  <c r="J89" i="50"/>
  <c r="J90" i="50"/>
  <c r="J91" i="50"/>
  <c r="J92" i="50"/>
  <c r="J93" i="50"/>
  <c r="J94" i="50"/>
  <c r="J95" i="50"/>
  <c r="J96" i="50"/>
  <c r="J97" i="50"/>
  <c r="H98" i="50"/>
  <c r="I98" i="50"/>
  <c r="J99" i="50"/>
  <c r="J100" i="50"/>
  <c r="J101" i="50"/>
  <c r="J102" i="50"/>
  <c r="J104" i="50"/>
  <c r="J105" i="50"/>
  <c r="J106" i="50"/>
  <c r="J107" i="50"/>
  <c r="J110" i="50"/>
  <c r="J111" i="50"/>
  <c r="J112" i="50"/>
  <c r="J113" i="50"/>
  <c r="J114" i="50"/>
  <c r="J115" i="50"/>
  <c r="J116" i="50"/>
  <c r="J117" i="50"/>
  <c r="J118" i="50"/>
  <c r="J119" i="50"/>
  <c r="J120" i="50"/>
  <c r="J121" i="50"/>
  <c r="J122" i="50"/>
  <c r="J123" i="50"/>
  <c r="J124" i="50"/>
  <c r="J125" i="50"/>
  <c r="J126" i="50"/>
  <c r="J127" i="50"/>
  <c r="J128" i="50"/>
  <c r="J129" i="50"/>
  <c r="J130" i="50"/>
  <c r="J131" i="50"/>
  <c r="J132" i="50"/>
  <c r="J133" i="50"/>
  <c r="J134" i="50"/>
  <c r="J135" i="50"/>
  <c r="J136" i="50"/>
  <c r="J137" i="50"/>
  <c r="J138" i="50"/>
  <c r="I139" i="50"/>
  <c r="J141" i="50"/>
  <c r="J139" i="50" s="1"/>
  <c r="I151" i="50"/>
  <c r="J151" i="50"/>
  <c r="I155" i="50"/>
  <c r="J156" i="50"/>
  <c r="J158" i="50"/>
  <c r="H160" i="50"/>
  <c r="I160" i="50"/>
  <c r="J161" i="50"/>
  <c r="J162" i="50"/>
  <c r="J163" i="50"/>
  <c r="H165" i="50"/>
  <c r="I165" i="50"/>
  <c r="J166" i="50"/>
  <c r="G166" i="50" s="1"/>
  <c r="J167" i="50"/>
  <c r="H169" i="50"/>
  <c r="I169" i="50"/>
  <c r="J170" i="50"/>
  <c r="G170" i="50" s="1"/>
  <c r="J171" i="50"/>
  <c r="G171" i="50" s="1"/>
  <c r="J173" i="50"/>
  <c r="J174" i="50"/>
  <c r="H175" i="50"/>
  <c r="I175" i="50"/>
  <c r="J176" i="50"/>
  <c r="J177" i="50"/>
  <c r="G177" i="50" s="1"/>
  <c r="H178" i="50"/>
  <c r="I178" i="50"/>
  <c r="J179" i="50"/>
  <c r="J180" i="50"/>
  <c r="J181" i="50"/>
  <c r="I195" i="50"/>
  <c r="I201" i="50"/>
  <c r="J32" i="50"/>
  <c r="I11" i="50"/>
  <c r="J33" i="50"/>
  <c r="I32" i="50"/>
  <c r="J9" i="49"/>
  <c r="J11" i="49"/>
  <c r="J12" i="49"/>
  <c r="I13" i="49"/>
  <c r="J13" i="49"/>
  <c r="I14" i="49"/>
  <c r="J14" i="49"/>
  <c r="F15" i="49"/>
  <c r="H15" i="49" s="1"/>
  <c r="J17" i="49"/>
  <c r="J18" i="49"/>
  <c r="I19" i="49"/>
  <c r="J19" i="49"/>
  <c r="J21" i="49"/>
  <c r="J22" i="49"/>
  <c r="J23" i="49"/>
  <c r="J24" i="49"/>
  <c r="I25" i="49"/>
  <c r="J25" i="49"/>
  <c r="J26" i="49"/>
  <c r="I27" i="49"/>
  <c r="J27" i="49"/>
  <c r="J28" i="49"/>
  <c r="J29" i="49"/>
  <c r="F30" i="49"/>
  <c r="I35" i="49"/>
  <c r="J35" i="49"/>
  <c r="L38" i="49"/>
  <c r="F38" i="49" s="1"/>
  <c r="H38" i="49" s="1"/>
  <c r="N43" i="49"/>
  <c r="F43" i="49" s="1"/>
  <c r="H43" i="49" s="1"/>
  <c r="H42" i="49" s="1"/>
  <c r="J44" i="49"/>
  <c r="R44" i="49"/>
  <c r="J45" i="49"/>
  <c r="R45" i="49"/>
  <c r="R46" i="49"/>
  <c r="J49" i="49"/>
  <c r="J50" i="49"/>
  <c r="J51" i="49"/>
  <c r="J52" i="49"/>
  <c r="H53" i="49"/>
  <c r="I53" i="49"/>
  <c r="J54" i="49"/>
  <c r="J55" i="49"/>
  <c r="J56" i="49"/>
  <c r="J57" i="49"/>
  <c r="J58" i="49"/>
  <c r="J59" i="49"/>
  <c r="J60" i="49"/>
  <c r="J61" i="49"/>
  <c r="H63" i="49"/>
  <c r="I63" i="49"/>
  <c r="J64" i="49"/>
  <c r="J65" i="49"/>
  <c r="J66" i="49"/>
  <c r="J69" i="49"/>
  <c r="J70" i="49"/>
  <c r="J71" i="49"/>
  <c r="H68" i="49"/>
  <c r="I72" i="49"/>
  <c r="I68" i="49" s="1"/>
  <c r="J73" i="49"/>
  <c r="J74" i="49"/>
  <c r="J75" i="49"/>
  <c r="J76" i="49"/>
  <c r="H77" i="49"/>
  <c r="I77" i="49"/>
  <c r="J78" i="49"/>
  <c r="J79" i="49"/>
  <c r="J80" i="49"/>
  <c r="J81" i="49"/>
  <c r="J82" i="49"/>
  <c r="J83" i="49"/>
  <c r="H85" i="49"/>
  <c r="I85" i="49"/>
  <c r="J86" i="49"/>
  <c r="J87" i="49"/>
  <c r="J88" i="49"/>
  <c r="J89" i="49"/>
  <c r="J90" i="49"/>
  <c r="J91" i="49"/>
  <c r="J92" i="49"/>
  <c r="J93" i="49"/>
  <c r="J94" i="49"/>
  <c r="J95" i="49"/>
  <c r="J96" i="49"/>
  <c r="J97" i="49"/>
  <c r="H98" i="49"/>
  <c r="I98" i="49"/>
  <c r="J99" i="49"/>
  <c r="J100" i="49"/>
  <c r="J101" i="49"/>
  <c r="J102" i="49"/>
  <c r="J104" i="49"/>
  <c r="J105" i="49"/>
  <c r="J106" i="49"/>
  <c r="J107" i="49"/>
  <c r="J110" i="49"/>
  <c r="J111" i="49"/>
  <c r="J112" i="49"/>
  <c r="J113" i="49"/>
  <c r="J114" i="49"/>
  <c r="J115" i="49"/>
  <c r="J116" i="49"/>
  <c r="J117" i="49"/>
  <c r="J118" i="49"/>
  <c r="J119" i="49"/>
  <c r="J120" i="49"/>
  <c r="J121" i="49"/>
  <c r="J122" i="49"/>
  <c r="J123" i="49"/>
  <c r="J124" i="49"/>
  <c r="J125" i="49"/>
  <c r="J126" i="49"/>
  <c r="J127" i="49"/>
  <c r="J128" i="49"/>
  <c r="J129" i="49"/>
  <c r="J130" i="49"/>
  <c r="J131" i="49"/>
  <c r="J132" i="49"/>
  <c r="J133" i="49"/>
  <c r="J134" i="49"/>
  <c r="J135" i="49"/>
  <c r="J136" i="49"/>
  <c r="J137" i="49"/>
  <c r="J138" i="49"/>
  <c r="J140" i="49"/>
  <c r="J141" i="49"/>
  <c r="J142" i="49"/>
  <c r="I143" i="49"/>
  <c r="J145" i="49"/>
  <c r="I145" i="49"/>
  <c r="J147" i="49"/>
  <c r="J148" i="49"/>
  <c r="J149" i="49"/>
  <c r="I151" i="49"/>
  <c r="I155" i="49"/>
  <c r="J156" i="49"/>
  <c r="J158" i="49"/>
  <c r="H160" i="49"/>
  <c r="I160" i="49"/>
  <c r="J161" i="49"/>
  <c r="J162" i="49"/>
  <c r="J163" i="49"/>
  <c r="H165" i="49"/>
  <c r="I165" i="49"/>
  <c r="J166" i="49"/>
  <c r="J167" i="49"/>
  <c r="H169" i="49"/>
  <c r="I169" i="49"/>
  <c r="J170" i="49"/>
  <c r="J171" i="49"/>
  <c r="G171" i="49" s="1"/>
  <c r="J173" i="49"/>
  <c r="J174" i="49"/>
  <c r="H175" i="49"/>
  <c r="I175" i="49"/>
  <c r="J176" i="49"/>
  <c r="J177" i="49"/>
  <c r="G177" i="49" s="1"/>
  <c r="H178" i="49"/>
  <c r="I178" i="49"/>
  <c r="J179" i="49"/>
  <c r="J180" i="49"/>
  <c r="J181" i="49"/>
  <c r="I195" i="49"/>
  <c r="I201" i="49"/>
  <c r="J33" i="49"/>
  <c r="J144" i="49"/>
  <c r="J9" i="48"/>
  <c r="I11" i="48"/>
  <c r="J11" i="48"/>
  <c r="J12" i="48"/>
  <c r="J13" i="48"/>
  <c r="J14" i="48"/>
  <c r="F15" i="48"/>
  <c r="I19" i="48"/>
  <c r="J19" i="48"/>
  <c r="J21" i="48"/>
  <c r="J22" i="48"/>
  <c r="I23" i="48"/>
  <c r="J23" i="48"/>
  <c r="I24" i="48"/>
  <c r="J24" i="48"/>
  <c r="I25" i="48"/>
  <c r="J25" i="48"/>
  <c r="J26" i="48"/>
  <c r="I27" i="48"/>
  <c r="J27" i="48"/>
  <c r="I28" i="48"/>
  <c r="J28" i="48"/>
  <c r="I29" i="48"/>
  <c r="J29" i="48"/>
  <c r="F30" i="48"/>
  <c r="H30" i="48" s="1"/>
  <c r="H20" i="48" s="1"/>
  <c r="J32" i="48"/>
  <c r="I32" i="48"/>
  <c r="I35" i="48"/>
  <c r="J35" i="48"/>
  <c r="L38" i="48"/>
  <c r="F38" i="48" s="1"/>
  <c r="N43" i="48"/>
  <c r="F43" i="48" s="1"/>
  <c r="H43" i="48" s="1"/>
  <c r="H42" i="48" s="1"/>
  <c r="J44" i="48"/>
  <c r="R44" i="48"/>
  <c r="J45" i="48"/>
  <c r="R45" i="48"/>
  <c r="R46" i="48"/>
  <c r="J49" i="48"/>
  <c r="J50" i="48"/>
  <c r="J51" i="48"/>
  <c r="J52" i="48"/>
  <c r="H53" i="48"/>
  <c r="I53" i="48"/>
  <c r="J54" i="48"/>
  <c r="J55" i="48"/>
  <c r="J56" i="48"/>
  <c r="J57" i="48"/>
  <c r="J58" i="48"/>
  <c r="J59" i="48"/>
  <c r="J60" i="48"/>
  <c r="J61" i="48"/>
  <c r="H63" i="48"/>
  <c r="I63" i="48"/>
  <c r="J64" i="48"/>
  <c r="J65" i="48"/>
  <c r="J66" i="48"/>
  <c r="J69" i="48"/>
  <c r="J70" i="48"/>
  <c r="J71" i="48"/>
  <c r="H68" i="48"/>
  <c r="I72" i="48"/>
  <c r="I68" i="48" s="1"/>
  <c r="J73" i="48"/>
  <c r="J74" i="48"/>
  <c r="J75" i="48"/>
  <c r="J76" i="48"/>
  <c r="H77" i="48"/>
  <c r="I77" i="48"/>
  <c r="J78" i="48"/>
  <c r="J79" i="48"/>
  <c r="J80" i="48"/>
  <c r="J81" i="48"/>
  <c r="J82" i="48"/>
  <c r="J83" i="48"/>
  <c r="H85" i="48"/>
  <c r="I85" i="48"/>
  <c r="J86" i="48"/>
  <c r="J87" i="48"/>
  <c r="J88" i="48"/>
  <c r="J89" i="48"/>
  <c r="J90" i="48"/>
  <c r="J91" i="48"/>
  <c r="J92" i="48"/>
  <c r="J93" i="48"/>
  <c r="J94" i="48"/>
  <c r="J95" i="48"/>
  <c r="J96" i="48"/>
  <c r="J97" i="48"/>
  <c r="H98" i="48"/>
  <c r="I98" i="48"/>
  <c r="J99" i="48"/>
  <c r="J100" i="48"/>
  <c r="J101" i="48"/>
  <c r="J102" i="48"/>
  <c r="J104" i="48"/>
  <c r="J105" i="48"/>
  <c r="J106" i="48"/>
  <c r="J107" i="48"/>
  <c r="J110" i="48"/>
  <c r="J111" i="48"/>
  <c r="J112" i="48"/>
  <c r="J113" i="48"/>
  <c r="J114" i="48"/>
  <c r="J115" i="48"/>
  <c r="J116" i="48"/>
  <c r="J117" i="48"/>
  <c r="J118" i="48"/>
  <c r="J119" i="48"/>
  <c r="J120" i="48"/>
  <c r="J121" i="48"/>
  <c r="J122" i="48"/>
  <c r="J123" i="48"/>
  <c r="J124" i="48"/>
  <c r="J125" i="48"/>
  <c r="J126" i="48"/>
  <c r="J127" i="48"/>
  <c r="J128" i="48"/>
  <c r="J129" i="48"/>
  <c r="J130" i="48"/>
  <c r="J131" i="48"/>
  <c r="J132" i="48"/>
  <c r="J133" i="48"/>
  <c r="J134" i="48"/>
  <c r="J135" i="48"/>
  <c r="J136" i="48"/>
  <c r="J137" i="48"/>
  <c r="J138" i="48"/>
  <c r="J140" i="48"/>
  <c r="J141" i="48"/>
  <c r="J142" i="48"/>
  <c r="I144" i="48"/>
  <c r="J145" i="48"/>
  <c r="J149" i="48"/>
  <c r="I151" i="48"/>
  <c r="I155" i="48"/>
  <c r="J156" i="48"/>
  <c r="J158" i="48"/>
  <c r="H160" i="48"/>
  <c r="I160" i="48"/>
  <c r="J161" i="48"/>
  <c r="J162" i="48"/>
  <c r="J163" i="48"/>
  <c r="H165" i="48"/>
  <c r="I165" i="48"/>
  <c r="J166" i="48"/>
  <c r="J167" i="48"/>
  <c r="H169" i="48"/>
  <c r="I169" i="48"/>
  <c r="J170" i="48"/>
  <c r="J171" i="48"/>
  <c r="G171" i="48" s="1"/>
  <c r="J173" i="48"/>
  <c r="J174" i="48"/>
  <c r="H175" i="48"/>
  <c r="I175" i="48"/>
  <c r="J176" i="48"/>
  <c r="J175" i="48" s="1"/>
  <c r="J177" i="48"/>
  <c r="G177" i="48" s="1"/>
  <c r="H178" i="48"/>
  <c r="I178" i="48"/>
  <c r="J179" i="48"/>
  <c r="J180" i="48"/>
  <c r="J181" i="48"/>
  <c r="I195" i="48"/>
  <c r="I201" i="48"/>
  <c r="I13" i="48"/>
  <c r="J9" i="47"/>
  <c r="J11" i="47"/>
  <c r="I12" i="47"/>
  <c r="J12" i="47"/>
  <c r="I13" i="47"/>
  <c r="J13" i="47"/>
  <c r="J14" i="47"/>
  <c r="F15" i="47"/>
  <c r="H15" i="47" s="1"/>
  <c r="J17" i="47"/>
  <c r="I19" i="47"/>
  <c r="J19" i="47"/>
  <c r="J21" i="47"/>
  <c r="J22" i="47"/>
  <c r="J23" i="47"/>
  <c r="I24" i="47"/>
  <c r="J24" i="47"/>
  <c r="I25" i="47"/>
  <c r="J25" i="47"/>
  <c r="I26" i="47"/>
  <c r="J26" i="47"/>
  <c r="J27" i="47"/>
  <c r="J28" i="47"/>
  <c r="I29" i="47"/>
  <c r="J29" i="47"/>
  <c r="F30" i="47"/>
  <c r="H30" i="47" s="1"/>
  <c r="H20" i="47" s="1"/>
  <c r="J33" i="47"/>
  <c r="I35" i="47"/>
  <c r="J35" i="47"/>
  <c r="L38" i="47"/>
  <c r="F38" i="47" s="1"/>
  <c r="I40" i="47"/>
  <c r="N43" i="47"/>
  <c r="F43" i="47" s="1"/>
  <c r="H43" i="47" s="1"/>
  <c r="H42" i="47" s="1"/>
  <c r="J44" i="47"/>
  <c r="R44" i="47"/>
  <c r="J45" i="47"/>
  <c r="R45" i="47"/>
  <c r="R46" i="47"/>
  <c r="J49" i="47"/>
  <c r="J50" i="47"/>
  <c r="J51" i="47"/>
  <c r="J52" i="47"/>
  <c r="H53" i="47"/>
  <c r="I53" i="47"/>
  <c r="J54" i="47"/>
  <c r="J55" i="47"/>
  <c r="J56" i="47"/>
  <c r="J57" i="47"/>
  <c r="J58" i="47"/>
  <c r="J59" i="47"/>
  <c r="J60" i="47"/>
  <c r="J61" i="47"/>
  <c r="H63" i="47"/>
  <c r="I63" i="47"/>
  <c r="J64" i="47"/>
  <c r="J65" i="47"/>
  <c r="J66" i="47"/>
  <c r="J69" i="47"/>
  <c r="J70" i="47"/>
  <c r="J71" i="47"/>
  <c r="H68" i="47"/>
  <c r="I72" i="47"/>
  <c r="I68" i="47" s="1"/>
  <c r="J73" i="47"/>
  <c r="J74" i="47"/>
  <c r="J75" i="47"/>
  <c r="J76" i="47"/>
  <c r="H77" i="47"/>
  <c r="I77" i="47"/>
  <c r="J78" i="47"/>
  <c r="J79" i="47"/>
  <c r="J80" i="47"/>
  <c r="J81" i="47"/>
  <c r="J82" i="47"/>
  <c r="J83" i="47"/>
  <c r="H85" i="47"/>
  <c r="I85" i="47"/>
  <c r="J86" i="47"/>
  <c r="J87" i="47"/>
  <c r="J88" i="47"/>
  <c r="J89" i="47"/>
  <c r="J90" i="47"/>
  <c r="J91" i="47"/>
  <c r="J92" i="47"/>
  <c r="J93" i="47"/>
  <c r="J94" i="47"/>
  <c r="J95" i="47"/>
  <c r="J96" i="47"/>
  <c r="J97" i="47"/>
  <c r="H98" i="47"/>
  <c r="I98" i="47"/>
  <c r="J99" i="47"/>
  <c r="J100" i="47"/>
  <c r="J101" i="47"/>
  <c r="J102" i="47"/>
  <c r="J104" i="47"/>
  <c r="J105" i="47"/>
  <c r="J106" i="47"/>
  <c r="J107" i="47"/>
  <c r="J110" i="47"/>
  <c r="J111" i="47"/>
  <c r="J112" i="47"/>
  <c r="J113" i="47"/>
  <c r="J114" i="47"/>
  <c r="J115" i="47"/>
  <c r="J116" i="47"/>
  <c r="J117" i="47"/>
  <c r="J118" i="47"/>
  <c r="J119" i="47"/>
  <c r="J120" i="47"/>
  <c r="J121" i="47"/>
  <c r="J122" i="47"/>
  <c r="J123" i="47"/>
  <c r="J124" i="47"/>
  <c r="J125" i="47"/>
  <c r="J126" i="47"/>
  <c r="J127" i="47"/>
  <c r="J128" i="47"/>
  <c r="J129" i="47"/>
  <c r="J130" i="47"/>
  <c r="J131" i="47"/>
  <c r="J132" i="47"/>
  <c r="J133" i="47"/>
  <c r="J134" i="47"/>
  <c r="J135" i="47"/>
  <c r="J136" i="47"/>
  <c r="J137" i="47"/>
  <c r="J138" i="47"/>
  <c r="J140" i="47"/>
  <c r="J141" i="47"/>
  <c r="J142" i="47"/>
  <c r="I143" i="47"/>
  <c r="J143" i="47"/>
  <c r="I147" i="47"/>
  <c r="J148" i="47"/>
  <c r="J149" i="47"/>
  <c r="I151" i="47"/>
  <c r="I155" i="47"/>
  <c r="J156" i="47"/>
  <c r="J158" i="47"/>
  <c r="H160" i="47"/>
  <c r="I160" i="47"/>
  <c r="J161" i="47"/>
  <c r="J162" i="47"/>
  <c r="J163" i="47"/>
  <c r="H165" i="47"/>
  <c r="I165" i="47"/>
  <c r="J166" i="47"/>
  <c r="J167" i="47"/>
  <c r="H169" i="47"/>
  <c r="I169" i="47"/>
  <c r="J170" i="47"/>
  <c r="G170" i="47" s="1"/>
  <c r="J171" i="47"/>
  <c r="J173" i="47"/>
  <c r="J174" i="47"/>
  <c r="H175" i="47"/>
  <c r="I175" i="47"/>
  <c r="J176" i="47"/>
  <c r="J177" i="47"/>
  <c r="G177" i="47" s="1"/>
  <c r="H178" i="47"/>
  <c r="I178" i="47"/>
  <c r="J179" i="47"/>
  <c r="J180" i="47"/>
  <c r="J181" i="47"/>
  <c r="H195" i="47"/>
  <c r="I195" i="47"/>
  <c r="I201" i="47"/>
  <c r="J34" i="47"/>
  <c r="I21" i="47"/>
  <c r="J9" i="46"/>
  <c r="J11" i="46"/>
  <c r="J12" i="46"/>
  <c r="J13" i="46"/>
  <c r="J14" i="46"/>
  <c r="F15" i="46"/>
  <c r="H15" i="46" s="1"/>
  <c r="J18" i="46"/>
  <c r="J19" i="46"/>
  <c r="J21" i="46"/>
  <c r="J22" i="46"/>
  <c r="J23" i="46"/>
  <c r="J24" i="46"/>
  <c r="I25" i="46"/>
  <c r="J25" i="46"/>
  <c r="J26" i="46"/>
  <c r="J27" i="46"/>
  <c r="J28" i="46"/>
  <c r="J29" i="46"/>
  <c r="F30" i="46"/>
  <c r="H30" i="46" s="1"/>
  <c r="H20" i="46" s="1"/>
  <c r="J33" i="46"/>
  <c r="I35" i="46"/>
  <c r="J35" i="46"/>
  <c r="L38" i="46"/>
  <c r="F38" i="46" s="1"/>
  <c r="H38" i="46" s="1"/>
  <c r="N43" i="46"/>
  <c r="F43" i="46" s="1"/>
  <c r="H43" i="46" s="1"/>
  <c r="H42" i="46" s="1"/>
  <c r="J44" i="46"/>
  <c r="R44" i="46"/>
  <c r="J45" i="46"/>
  <c r="R45" i="46"/>
  <c r="R46" i="46"/>
  <c r="J49" i="46"/>
  <c r="J50" i="46"/>
  <c r="J51" i="46"/>
  <c r="J52" i="46"/>
  <c r="H53" i="46"/>
  <c r="I53" i="46"/>
  <c r="J54" i="46"/>
  <c r="J55" i="46"/>
  <c r="J56" i="46"/>
  <c r="J57" i="46"/>
  <c r="J58" i="46"/>
  <c r="J59" i="46"/>
  <c r="J60" i="46"/>
  <c r="J61" i="46"/>
  <c r="H63" i="46"/>
  <c r="I63" i="46"/>
  <c r="J64" i="46"/>
  <c r="J65" i="46"/>
  <c r="J66" i="46"/>
  <c r="J69" i="46"/>
  <c r="J70" i="46"/>
  <c r="J71" i="46"/>
  <c r="H68" i="46"/>
  <c r="I72" i="46"/>
  <c r="I68" i="46" s="1"/>
  <c r="J73" i="46"/>
  <c r="J74" i="46"/>
  <c r="J75" i="46"/>
  <c r="J76" i="46"/>
  <c r="H77" i="46"/>
  <c r="I77" i="46"/>
  <c r="J78" i="46"/>
  <c r="J79" i="46"/>
  <c r="J80" i="46"/>
  <c r="J81" i="46"/>
  <c r="J82" i="46"/>
  <c r="J83" i="46"/>
  <c r="H85" i="46"/>
  <c r="I85" i="46"/>
  <c r="J86" i="46"/>
  <c r="J87" i="46"/>
  <c r="J88" i="46"/>
  <c r="J89" i="46"/>
  <c r="J90" i="46"/>
  <c r="J91" i="46"/>
  <c r="J92" i="46"/>
  <c r="J93" i="46"/>
  <c r="J94" i="46"/>
  <c r="J95" i="46"/>
  <c r="J96" i="46"/>
  <c r="J97" i="46"/>
  <c r="H98" i="46"/>
  <c r="I98" i="46"/>
  <c r="J99" i="46"/>
  <c r="J100" i="46"/>
  <c r="J101" i="46"/>
  <c r="J102" i="46"/>
  <c r="J104" i="46"/>
  <c r="J105" i="46"/>
  <c r="J106" i="46"/>
  <c r="J107" i="46"/>
  <c r="J110" i="46"/>
  <c r="J111" i="46"/>
  <c r="J112" i="46"/>
  <c r="J113" i="46"/>
  <c r="J114" i="46"/>
  <c r="J115" i="46"/>
  <c r="J116" i="46"/>
  <c r="J117" i="46"/>
  <c r="J118" i="46"/>
  <c r="J119" i="46"/>
  <c r="J120" i="46"/>
  <c r="J121" i="46"/>
  <c r="J122" i="46"/>
  <c r="J123" i="46"/>
  <c r="J124" i="46"/>
  <c r="J125" i="46"/>
  <c r="J126" i="46"/>
  <c r="J127" i="46"/>
  <c r="J128" i="46"/>
  <c r="J129" i="46"/>
  <c r="J130" i="46"/>
  <c r="J131" i="46"/>
  <c r="J132" i="46"/>
  <c r="J133" i="46"/>
  <c r="J134" i="46"/>
  <c r="J135" i="46"/>
  <c r="J136" i="46"/>
  <c r="J137" i="46"/>
  <c r="J138" i="46"/>
  <c r="J140" i="46"/>
  <c r="J141" i="46"/>
  <c r="J142" i="46"/>
  <c r="G142" i="46" s="1"/>
  <c r="I143" i="46"/>
  <c r="J143" i="46"/>
  <c r="I145" i="46"/>
  <c r="J148" i="46"/>
  <c r="J149" i="46"/>
  <c r="I151" i="46"/>
  <c r="I155" i="46"/>
  <c r="J156" i="46"/>
  <c r="J158" i="46"/>
  <c r="H160" i="46"/>
  <c r="I160" i="46"/>
  <c r="J161" i="46"/>
  <c r="J162" i="46"/>
  <c r="J163" i="46"/>
  <c r="H165" i="46"/>
  <c r="I165" i="46"/>
  <c r="J166" i="46"/>
  <c r="G166" i="46" s="1"/>
  <c r="J167" i="46"/>
  <c r="H169" i="46"/>
  <c r="I169" i="46"/>
  <c r="J170" i="46"/>
  <c r="J171" i="46"/>
  <c r="G171" i="46" s="1"/>
  <c r="J173" i="46"/>
  <c r="J174" i="46"/>
  <c r="H175" i="46"/>
  <c r="I175" i="46"/>
  <c r="J176" i="46"/>
  <c r="J177" i="46"/>
  <c r="G177" i="46" s="1"/>
  <c r="H178" i="46"/>
  <c r="I178" i="46"/>
  <c r="J179" i="46"/>
  <c r="J180" i="46"/>
  <c r="J181" i="46"/>
  <c r="I195" i="46"/>
  <c r="I201" i="46"/>
  <c r="I148" i="46"/>
  <c r="I22" i="46"/>
  <c r="I11" i="46"/>
  <c r="L7" i="45"/>
  <c r="J9" i="45"/>
  <c r="J11" i="45"/>
  <c r="J12" i="45"/>
  <c r="J17" i="45"/>
  <c r="I19" i="45"/>
  <c r="J19" i="45"/>
  <c r="J21" i="45"/>
  <c r="J22" i="45"/>
  <c r="I23" i="45"/>
  <c r="J23" i="45"/>
  <c r="I24" i="45"/>
  <c r="J24" i="45"/>
  <c r="J25" i="45"/>
  <c r="J26" i="45"/>
  <c r="I27" i="45"/>
  <c r="J27" i="45"/>
  <c r="I28" i="45"/>
  <c r="J28" i="45"/>
  <c r="J29" i="45"/>
  <c r="J32" i="45"/>
  <c r="J33" i="45"/>
  <c r="I35" i="45"/>
  <c r="J35" i="45"/>
  <c r="L38" i="45"/>
  <c r="F38" i="45" s="1"/>
  <c r="H38" i="45" s="1"/>
  <c r="I42" i="45"/>
  <c r="N43" i="45"/>
  <c r="J44" i="45"/>
  <c r="J42" i="45" s="1"/>
  <c r="J45" i="45"/>
  <c r="R45" i="45"/>
  <c r="R46" i="45"/>
  <c r="J49" i="45"/>
  <c r="J50" i="45"/>
  <c r="J51" i="45"/>
  <c r="J52" i="45"/>
  <c r="H53" i="45"/>
  <c r="I53" i="45"/>
  <c r="J54" i="45"/>
  <c r="J55" i="45"/>
  <c r="J56" i="45"/>
  <c r="J57" i="45"/>
  <c r="J58" i="45"/>
  <c r="J59" i="45"/>
  <c r="J60" i="45"/>
  <c r="J61" i="45"/>
  <c r="H63" i="45"/>
  <c r="I63" i="45"/>
  <c r="J64" i="45"/>
  <c r="J65" i="45"/>
  <c r="J66" i="45"/>
  <c r="J69" i="45"/>
  <c r="J70" i="45"/>
  <c r="J71" i="45"/>
  <c r="H68" i="45"/>
  <c r="I72" i="45"/>
  <c r="I68" i="45" s="1"/>
  <c r="J73" i="45"/>
  <c r="J74" i="45"/>
  <c r="J75" i="45"/>
  <c r="J76" i="45"/>
  <c r="H77" i="45"/>
  <c r="I77" i="45"/>
  <c r="J78" i="45"/>
  <c r="J79" i="45"/>
  <c r="J80" i="45"/>
  <c r="J81" i="45"/>
  <c r="J82" i="45"/>
  <c r="J83" i="45"/>
  <c r="H85" i="45"/>
  <c r="I85" i="45"/>
  <c r="J86" i="45"/>
  <c r="J87" i="45"/>
  <c r="J88" i="45"/>
  <c r="J89" i="45"/>
  <c r="J90" i="45"/>
  <c r="J91" i="45"/>
  <c r="J92" i="45"/>
  <c r="J93" i="45"/>
  <c r="J94" i="45"/>
  <c r="J95" i="45"/>
  <c r="J96" i="45"/>
  <c r="J97" i="45"/>
  <c r="H98" i="45"/>
  <c r="I98" i="45"/>
  <c r="J99" i="45"/>
  <c r="J100" i="45"/>
  <c r="J101" i="45"/>
  <c r="J102" i="45"/>
  <c r="J104" i="45"/>
  <c r="J105" i="45"/>
  <c r="J106" i="45"/>
  <c r="J107" i="45"/>
  <c r="J110" i="45"/>
  <c r="J111" i="45"/>
  <c r="J112" i="45"/>
  <c r="J113" i="45"/>
  <c r="J114" i="45"/>
  <c r="J115" i="45"/>
  <c r="J116" i="45"/>
  <c r="J117" i="45"/>
  <c r="J118" i="45"/>
  <c r="J119" i="45"/>
  <c r="J120" i="45"/>
  <c r="J121" i="45"/>
  <c r="J122" i="45"/>
  <c r="J123" i="45"/>
  <c r="J124" i="45"/>
  <c r="J125" i="45"/>
  <c r="J126" i="45"/>
  <c r="J127" i="45"/>
  <c r="J128" i="45"/>
  <c r="J129" i="45"/>
  <c r="J130" i="45"/>
  <c r="J131" i="45"/>
  <c r="J132" i="45"/>
  <c r="J133" i="45"/>
  <c r="J134" i="45"/>
  <c r="J135" i="45"/>
  <c r="J136" i="45"/>
  <c r="J137" i="45"/>
  <c r="J138" i="45"/>
  <c r="I139" i="45"/>
  <c r="J141" i="45"/>
  <c r="J139" i="45" s="1"/>
  <c r="I151" i="45"/>
  <c r="J151" i="45"/>
  <c r="I155" i="45"/>
  <c r="J156" i="45"/>
  <c r="J158" i="45"/>
  <c r="H160" i="45"/>
  <c r="I160" i="45"/>
  <c r="J161" i="45"/>
  <c r="J162" i="45"/>
  <c r="J163" i="45"/>
  <c r="H165" i="45"/>
  <c r="I165" i="45"/>
  <c r="J166" i="45"/>
  <c r="G166" i="45" s="1"/>
  <c r="J167" i="45"/>
  <c r="H169" i="45"/>
  <c r="I169" i="45"/>
  <c r="J170" i="45"/>
  <c r="J171" i="45"/>
  <c r="G171" i="45" s="1"/>
  <c r="J173" i="45"/>
  <c r="J174" i="45"/>
  <c r="H175" i="45"/>
  <c r="I175" i="45"/>
  <c r="J176" i="45"/>
  <c r="J177" i="45"/>
  <c r="G177" i="45" s="1"/>
  <c r="H178" i="45"/>
  <c r="I178" i="45"/>
  <c r="J179" i="45"/>
  <c r="J180" i="45"/>
  <c r="J181" i="45"/>
  <c r="I195" i="45"/>
  <c r="I201" i="45"/>
  <c r="I21" i="45"/>
  <c r="I32" i="45"/>
  <c r="L7" i="44"/>
  <c r="J9" i="44"/>
  <c r="J11" i="44"/>
  <c r="J12" i="44"/>
  <c r="J18" i="44"/>
  <c r="I19" i="44"/>
  <c r="J19" i="44"/>
  <c r="J21" i="44"/>
  <c r="J22" i="44"/>
  <c r="I23" i="44"/>
  <c r="J23" i="44"/>
  <c r="I24" i="44"/>
  <c r="J24" i="44"/>
  <c r="I25" i="44"/>
  <c r="J25" i="44"/>
  <c r="J26" i="44"/>
  <c r="J27" i="44"/>
  <c r="I28" i="44"/>
  <c r="J28" i="44"/>
  <c r="J29" i="44"/>
  <c r="J32" i="44"/>
  <c r="I33" i="44"/>
  <c r="J34" i="44"/>
  <c r="I35" i="44"/>
  <c r="J35" i="44"/>
  <c r="L38" i="44"/>
  <c r="F38" i="44" s="1"/>
  <c r="H38" i="44" s="1"/>
  <c r="I42" i="44"/>
  <c r="N43" i="44"/>
  <c r="J44" i="44"/>
  <c r="J42" i="44" s="1"/>
  <c r="J45" i="44"/>
  <c r="R45" i="44"/>
  <c r="R46" i="44"/>
  <c r="J49" i="44"/>
  <c r="J50" i="44"/>
  <c r="J51" i="44"/>
  <c r="J52" i="44"/>
  <c r="H53" i="44"/>
  <c r="I53" i="44"/>
  <c r="J54" i="44"/>
  <c r="J55" i="44"/>
  <c r="J56" i="44"/>
  <c r="J57" i="44"/>
  <c r="J58" i="44"/>
  <c r="J59" i="44"/>
  <c r="J60" i="44"/>
  <c r="J61" i="44"/>
  <c r="H63" i="44"/>
  <c r="I63" i="44"/>
  <c r="J64" i="44"/>
  <c r="J65" i="44"/>
  <c r="J66" i="44"/>
  <c r="J69" i="44"/>
  <c r="J70" i="44"/>
  <c r="J71" i="44"/>
  <c r="H68" i="44"/>
  <c r="I72" i="44"/>
  <c r="I68" i="44" s="1"/>
  <c r="J73" i="44"/>
  <c r="J74" i="44"/>
  <c r="J75" i="44"/>
  <c r="J76" i="44"/>
  <c r="H77" i="44"/>
  <c r="I77" i="44"/>
  <c r="J78" i="44"/>
  <c r="J79" i="44"/>
  <c r="J80" i="44"/>
  <c r="J81" i="44"/>
  <c r="J82" i="44"/>
  <c r="J83" i="44"/>
  <c r="H85" i="44"/>
  <c r="I85" i="44"/>
  <c r="J86" i="44"/>
  <c r="J87" i="44"/>
  <c r="J88" i="44"/>
  <c r="J89" i="44"/>
  <c r="J90" i="44"/>
  <c r="J91" i="44"/>
  <c r="J92" i="44"/>
  <c r="J93" i="44"/>
  <c r="J94" i="44"/>
  <c r="J95" i="44"/>
  <c r="J96" i="44"/>
  <c r="J97" i="44"/>
  <c r="H98" i="44"/>
  <c r="I98" i="44"/>
  <c r="J99" i="44"/>
  <c r="J100" i="44"/>
  <c r="J101" i="44"/>
  <c r="J102" i="44"/>
  <c r="J104" i="44"/>
  <c r="J105" i="44"/>
  <c r="J106" i="44"/>
  <c r="J107" i="44"/>
  <c r="J110" i="44"/>
  <c r="J111" i="44"/>
  <c r="J112" i="44"/>
  <c r="J113" i="44"/>
  <c r="J114" i="44"/>
  <c r="J115" i="44"/>
  <c r="J116" i="44"/>
  <c r="J117" i="44"/>
  <c r="J118" i="44"/>
  <c r="J119" i="44"/>
  <c r="J120" i="44"/>
  <c r="J121" i="44"/>
  <c r="J122" i="44"/>
  <c r="J123" i="44"/>
  <c r="J124" i="44"/>
  <c r="J125" i="44"/>
  <c r="J126" i="44"/>
  <c r="J127" i="44"/>
  <c r="J128" i="44"/>
  <c r="J129" i="44"/>
  <c r="J130" i="44"/>
  <c r="J131" i="44"/>
  <c r="J132" i="44"/>
  <c r="J133" i="44"/>
  <c r="J134" i="44"/>
  <c r="J135" i="44"/>
  <c r="J136" i="44"/>
  <c r="J137" i="44"/>
  <c r="J138" i="44"/>
  <c r="I139" i="44"/>
  <c r="J141" i="44"/>
  <c r="J139" i="44" s="1"/>
  <c r="I151" i="44"/>
  <c r="J151" i="44"/>
  <c r="I155" i="44"/>
  <c r="J156" i="44"/>
  <c r="J158" i="44"/>
  <c r="H160" i="44"/>
  <c r="I160" i="44"/>
  <c r="J161" i="44"/>
  <c r="J162" i="44"/>
  <c r="J163" i="44"/>
  <c r="H165" i="44"/>
  <c r="I165" i="44"/>
  <c r="J166" i="44"/>
  <c r="G166" i="44" s="1"/>
  <c r="J167" i="44"/>
  <c r="H169" i="44"/>
  <c r="I169" i="44"/>
  <c r="J170" i="44"/>
  <c r="J171" i="44"/>
  <c r="J173" i="44"/>
  <c r="J174" i="44"/>
  <c r="H175" i="44"/>
  <c r="I175" i="44"/>
  <c r="J176" i="44"/>
  <c r="J177" i="44"/>
  <c r="H178" i="44"/>
  <c r="I178" i="44"/>
  <c r="J179" i="44"/>
  <c r="J180" i="44"/>
  <c r="J181" i="44"/>
  <c r="I195" i="44"/>
  <c r="I201" i="44"/>
  <c r="J33" i="44"/>
  <c r="L7" i="43"/>
  <c r="J9" i="43"/>
  <c r="J11" i="43"/>
  <c r="J12" i="43"/>
  <c r="I19" i="43"/>
  <c r="J19" i="43"/>
  <c r="J21" i="43"/>
  <c r="I22" i="43"/>
  <c r="J22" i="43"/>
  <c r="J23" i="43"/>
  <c r="J24" i="43"/>
  <c r="I25" i="43"/>
  <c r="J25" i="43"/>
  <c r="I26" i="43"/>
  <c r="J26" i="43"/>
  <c r="I27" i="43"/>
  <c r="J27" i="43"/>
  <c r="J28" i="43"/>
  <c r="J29" i="43"/>
  <c r="I35" i="43"/>
  <c r="J35" i="43"/>
  <c r="L38" i="43"/>
  <c r="F38" i="43" s="1"/>
  <c r="H38" i="43" s="1"/>
  <c r="I40" i="43"/>
  <c r="I42" i="43"/>
  <c r="N43" i="43"/>
  <c r="J44" i="43"/>
  <c r="J42" i="43" s="1"/>
  <c r="J45" i="43"/>
  <c r="R45" i="43"/>
  <c r="R46" i="43"/>
  <c r="J49" i="43"/>
  <c r="J50" i="43"/>
  <c r="J51" i="43"/>
  <c r="J52" i="43"/>
  <c r="H53" i="43"/>
  <c r="I53" i="43"/>
  <c r="J54" i="43"/>
  <c r="J55" i="43"/>
  <c r="J56" i="43"/>
  <c r="J57" i="43"/>
  <c r="J58" i="43"/>
  <c r="J59" i="43"/>
  <c r="J60" i="43"/>
  <c r="J61" i="43"/>
  <c r="H63" i="43"/>
  <c r="I63" i="43"/>
  <c r="J64" i="43"/>
  <c r="J65" i="43"/>
  <c r="J66" i="43"/>
  <c r="J69" i="43"/>
  <c r="J70" i="43"/>
  <c r="J71" i="43"/>
  <c r="H68" i="43"/>
  <c r="I72" i="43"/>
  <c r="I68" i="43" s="1"/>
  <c r="J73" i="43"/>
  <c r="J74" i="43"/>
  <c r="J75" i="43"/>
  <c r="J76" i="43"/>
  <c r="H77" i="43"/>
  <c r="I77" i="43"/>
  <c r="J78" i="43"/>
  <c r="J79" i="43"/>
  <c r="J80" i="43"/>
  <c r="J81" i="43"/>
  <c r="J82" i="43"/>
  <c r="J83" i="43"/>
  <c r="H85" i="43"/>
  <c r="I85" i="43"/>
  <c r="J86" i="43"/>
  <c r="J87" i="43"/>
  <c r="J88" i="43"/>
  <c r="J89" i="43"/>
  <c r="J90" i="43"/>
  <c r="J91" i="43"/>
  <c r="J92" i="43"/>
  <c r="J93" i="43"/>
  <c r="J94" i="43"/>
  <c r="J95" i="43"/>
  <c r="J96" i="43"/>
  <c r="J97" i="43"/>
  <c r="H98" i="43"/>
  <c r="I98" i="43"/>
  <c r="J99" i="43"/>
  <c r="J100" i="43"/>
  <c r="J101" i="43"/>
  <c r="J102" i="43"/>
  <c r="J104" i="43"/>
  <c r="J105" i="43"/>
  <c r="J106" i="43"/>
  <c r="J107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I139" i="43"/>
  <c r="J141" i="43"/>
  <c r="J139" i="43" s="1"/>
  <c r="I151" i="43"/>
  <c r="J151" i="43"/>
  <c r="I155" i="43"/>
  <c r="J156" i="43"/>
  <c r="J158" i="43"/>
  <c r="H160" i="43"/>
  <c r="I160" i="43"/>
  <c r="J161" i="43"/>
  <c r="J162" i="43"/>
  <c r="J163" i="43"/>
  <c r="H165" i="43"/>
  <c r="I165" i="43"/>
  <c r="J166" i="43"/>
  <c r="G166" i="43" s="1"/>
  <c r="J167" i="43"/>
  <c r="H169" i="43"/>
  <c r="I169" i="43"/>
  <c r="J170" i="43"/>
  <c r="J171" i="43"/>
  <c r="G171" i="43" s="1"/>
  <c r="J173" i="43"/>
  <c r="J174" i="43"/>
  <c r="H175" i="43"/>
  <c r="I175" i="43"/>
  <c r="J176" i="43"/>
  <c r="J177" i="43"/>
  <c r="G177" i="43" s="1"/>
  <c r="H178" i="43"/>
  <c r="I178" i="43"/>
  <c r="J179" i="43"/>
  <c r="J180" i="43"/>
  <c r="J181" i="43"/>
  <c r="I195" i="43"/>
  <c r="I201" i="43"/>
  <c r="L7" i="42"/>
  <c r="J9" i="42"/>
  <c r="J11" i="42"/>
  <c r="J12" i="42"/>
  <c r="I19" i="42"/>
  <c r="J19" i="42"/>
  <c r="J21" i="42"/>
  <c r="I22" i="42"/>
  <c r="J22" i="42"/>
  <c r="I23" i="42"/>
  <c r="J23" i="42"/>
  <c r="I24" i="42"/>
  <c r="J24" i="42"/>
  <c r="J25" i="42"/>
  <c r="I26" i="42"/>
  <c r="J26" i="42"/>
  <c r="I27" i="42"/>
  <c r="J27" i="42"/>
  <c r="J28" i="42"/>
  <c r="J29" i="42"/>
  <c r="I32" i="42"/>
  <c r="I33" i="42"/>
  <c r="I35" i="42"/>
  <c r="J35" i="42"/>
  <c r="L38" i="42"/>
  <c r="F38" i="42" s="1"/>
  <c r="H38" i="42" s="1"/>
  <c r="J40" i="42"/>
  <c r="I42" i="42"/>
  <c r="N43" i="42"/>
  <c r="J44" i="42"/>
  <c r="J42" i="42" s="1"/>
  <c r="J45" i="42"/>
  <c r="R45" i="42"/>
  <c r="R46" i="42"/>
  <c r="J49" i="42"/>
  <c r="J50" i="42"/>
  <c r="J51" i="42"/>
  <c r="J52" i="42"/>
  <c r="H53" i="42"/>
  <c r="I53" i="42"/>
  <c r="J54" i="42"/>
  <c r="J55" i="42"/>
  <c r="J56" i="42"/>
  <c r="J57" i="42"/>
  <c r="J58" i="42"/>
  <c r="J59" i="42"/>
  <c r="J60" i="42"/>
  <c r="J61" i="42"/>
  <c r="H63" i="42"/>
  <c r="I63" i="42"/>
  <c r="J64" i="42"/>
  <c r="J65" i="42"/>
  <c r="J66" i="42"/>
  <c r="J69" i="42"/>
  <c r="J70" i="42"/>
  <c r="J71" i="42"/>
  <c r="H68" i="42"/>
  <c r="I72" i="42"/>
  <c r="I68" i="42" s="1"/>
  <c r="J73" i="42"/>
  <c r="J74" i="42"/>
  <c r="J75" i="42"/>
  <c r="J76" i="42"/>
  <c r="H77" i="42"/>
  <c r="I77" i="42"/>
  <c r="J78" i="42"/>
  <c r="J79" i="42"/>
  <c r="J80" i="42"/>
  <c r="J81" i="42"/>
  <c r="J82" i="42"/>
  <c r="J83" i="42"/>
  <c r="H85" i="42"/>
  <c r="I85" i="42"/>
  <c r="J86" i="42"/>
  <c r="J87" i="42"/>
  <c r="J88" i="42"/>
  <c r="J89" i="42"/>
  <c r="J90" i="42"/>
  <c r="J91" i="42"/>
  <c r="J92" i="42"/>
  <c r="J93" i="42"/>
  <c r="J94" i="42"/>
  <c r="J95" i="42"/>
  <c r="J96" i="42"/>
  <c r="J97" i="42"/>
  <c r="H98" i="42"/>
  <c r="I98" i="42"/>
  <c r="J99" i="42"/>
  <c r="J100" i="42"/>
  <c r="J101" i="42"/>
  <c r="J102" i="42"/>
  <c r="J104" i="42"/>
  <c r="J105" i="42"/>
  <c r="J106" i="42"/>
  <c r="J107" i="42"/>
  <c r="J110" i="42"/>
  <c r="J111" i="42"/>
  <c r="J112" i="42"/>
  <c r="J113" i="42"/>
  <c r="J114" i="42"/>
  <c r="J115" i="42"/>
  <c r="J116" i="42"/>
  <c r="J117" i="42"/>
  <c r="J118" i="42"/>
  <c r="J119" i="42"/>
  <c r="J120" i="42"/>
  <c r="J121" i="42"/>
  <c r="J122" i="42"/>
  <c r="J123" i="42"/>
  <c r="J124" i="42"/>
  <c r="J125" i="42"/>
  <c r="J126" i="42"/>
  <c r="J127" i="42"/>
  <c r="J128" i="42"/>
  <c r="J129" i="42"/>
  <c r="J130" i="42"/>
  <c r="J131" i="42"/>
  <c r="J132" i="42"/>
  <c r="J133" i="42"/>
  <c r="J134" i="42"/>
  <c r="J135" i="42"/>
  <c r="J136" i="42"/>
  <c r="J137" i="42"/>
  <c r="J138" i="42"/>
  <c r="I139" i="42"/>
  <c r="J141" i="42"/>
  <c r="J139" i="42" s="1"/>
  <c r="I151" i="42"/>
  <c r="J151" i="42"/>
  <c r="I155" i="42"/>
  <c r="J156" i="42"/>
  <c r="J158" i="42"/>
  <c r="H160" i="42"/>
  <c r="I160" i="42"/>
  <c r="J161" i="42"/>
  <c r="J162" i="42"/>
  <c r="J163" i="42"/>
  <c r="H165" i="42"/>
  <c r="I165" i="42"/>
  <c r="J166" i="42"/>
  <c r="G166" i="42" s="1"/>
  <c r="J167" i="42"/>
  <c r="H169" i="42"/>
  <c r="I169" i="42"/>
  <c r="J170" i="42"/>
  <c r="J171" i="42"/>
  <c r="J173" i="42"/>
  <c r="J174" i="42"/>
  <c r="H175" i="42"/>
  <c r="I175" i="42"/>
  <c r="J176" i="42"/>
  <c r="J177" i="42"/>
  <c r="G177" i="42" s="1"/>
  <c r="H178" i="42"/>
  <c r="I178" i="42"/>
  <c r="J179" i="42"/>
  <c r="J180" i="42"/>
  <c r="J181" i="42"/>
  <c r="I195" i="42"/>
  <c r="I201" i="42"/>
  <c r="J33" i="42"/>
  <c r="J9" i="41"/>
  <c r="J11" i="41"/>
  <c r="J12" i="41"/>
  <c r="I13" i="41"/>
  <c r="J13" i="41"/>
  <c r="J14" i="41"/>
  <c r="I15" i="41"/>
  <c r="J17" i="41"/>
  <c r="I19" i="41"/>
  <c r="J19" i="41"/>
  <c r="I21" i="41"/>
  <c r="J21" i="41"/>
  <c r="J22" i="41"/>
  <c r="J23" i="41"/>
  <c r="I24" i="41"/>
  <c r="J24" i="41"/>
  <c r="J25" i="41"/>
  <c r="J26" i="41"/>
  <c r="I27" i="41"/>
  <c r="J27" i="41"/>
  <c r="I28" i="41"/>
  <c r="J28" i="41"/>
  <c r="J29" i="41"/>
  <c r="J32" i="41"/>
  <c r="I33" i="41"/>
  <c r="J33" i="41"/>
  <c r="I35" i="41"/>
  <c r="J35" i="41"/>
  <c r="L38" i="41"/>
  <c r="F38" i="41" s="1"/>
  <c r="H38" i="41" s="1"/>
  <c r="J40" i="41"/>
  <c r="N43" i="41"/>
  <c r="F43" i="41" s="1"/>
  <c r="H43" i="41" s="1"/>
  <c r="H42" i="41" s="1"/>
  <c r="J44" i="41"/>
  <c r="R44" i="41"/>
  <c r="J45" i="41"/>
  <c r="R45" i="41"/>
  <c r="R46" i="41"/>
  <c r="J49" i="41"/>
  <c r="J50" i="41"/>
  <c r="J51" i="41"/>
  <c r="J52" i="41"/>
  <c r="H53" i="41"/>
  <c r="I53" i="41"/>
  <c r="J54" i="41"/>
  <c r="J55" i="41"/>
  <c r="J56" i="41"/>
  <c r="J57" i="41"/>
  <c r="J58" i="41"/>
  <c r="J59" i="41"/>
  <c r="J60" i="41"/>
  <c r="J61" i="41"/>
  <c r="H63" i="41"/>
  <c r="I63" i="41"/>
  <c r="J64" i="41"/>
  <c r="J65" i="41"/>
  <c r="J66" i="41"/>
  <c r="J69" i="41"/>
  <c r="J70" i="41"/>
  <c r="J71" i="41"/>
  <c r="H68" i="41"/>
  <c r="I72" i="41"/>
  <c r="I68" i="41" s="1"/>
  <c r="J73" i="41"/>
  <c r="J74" i="41"/>
  <c r="J75" i="41"/>
  <c r="J76" i="41"/>
  <c r="H77" i="41"/>
  <c r="I77" i="41"/>
  <c r="J78" i="41"/>
  <c r="J79" i="41"/>
  <c r="J80" i="41"/>
  <c r="J81" i="41"/>
  <c r="J82" i="41"/>
  <c r="J83" i="41"/>
  <c r="H85" i="41"/>
  <c r="I85" i="41"/>
  <c r="J86" i="41"/>
  <c r="J87" i="41"/>
  <c r="J88" i="41"/>
  <c r="J89" i="41"/>
  <c r="J90" i="41"/>
  <c r="J91" i="41"/>
  <c r="J92" i="41"/>
  <c r="J93" i="41"/>
  <c r="J94" i="41"/>
  <c r="J95" i="41"/>
  <c r="J96" i="41"/>
  <c r="J97" i="41"/>
  <c r="H98" i="41"/>
  <c r="I98" i="41"/>
  <c r="J99" i="41"/>
  <c r="J100" i="41"/>
  <c r="J101" i="41"/>
  <c r="J102" i="41"/>
  <c r="J104" i="41"/>
  <c r="J105" i="41"/>
  <c r="J106" i="41"/>
  <c r="J107" i="41"/>
  <c r="J110" i="41"/>
  <c r="J111" i="41"/>
  <c r="J112" i="41"/>
  <c r="J113" i="41"/>
  <c r="J114" i="41"/>
  <c r="J115" i="41"/>
  <c r="J116" i="41"/>
  <c r="J117" i="41"/>
  <c r="J118" i="41"/>
  <c r="J119" i="41"/>
  <c r="J120" i="41"/>
  <c r="J121" i="41"/>
  <c r="J122" i="41"/>
  <c r="J123" i="41"/>
  <c r="J124" i="41"/>
  <c r="J125" i="41"/>
  <c r="J126" i="41"/>
  <c r="J127" i="41"/>
  <c r="J128" i="41"/>
  <c r="J129" i="41"/>
  <c r="J130" i="41"/>
  <c r="J131" i="41"/>
  <c r="J132" i="41"/>
  <c r="J133" i="41"/>
  <c r="J134" i="41"/>
  <c r="J135" i="41"/>
  <c r="J136" i="41"/>
  <c r="J137" i="41"/>
  <c r="J138" i="41"/>
  <c r="J140" i="41"/>
  <c r="J141" i="41"/>
  <c r="J142" i="41"/>
  <c r="I143" i="41"/>
  <c r="J143" i="41"/>
  <c r="I144" i="41"/>
  <c r="J144" i="41"/>
  <c r="J145" i="41"/>
  <c r="I145" i="41"/>
  <c r="J147" i="41"/>
  <c r="J149" i="41"/>
  <c r="I151" i="41"/>
  <c r="I155" i="41"/>
  <c r="J156" i="41"/>
  <c r="J158" i="41"/>
  <c r="H160" i="41"/>
  <c r="I160" i="41"/>
  <c r="J161" i="41"/>
  <c r="J162" i="41"/>
  <c r="J163" i="41"/>
  <c r="H165" i="41"/>
  <c r="I165" i="41"/>
  <c r="J166" i="41"/>
  <c r="G166" i="41" s="1"/>
  <c r="J167" i="41"/>
  <c r="H169" i="41"/>
  <c r="I169" i="41"/>
  <c r="J170" i="41"/>
  <c r="J171" i="41"/>
  <c r="G171" i="41" s="1"/>
  <c r="J173" i="41"/>
  <c r="J174" i="41"/>
  <c r="H175" i="41"/>
  <c r="I175" i="41"/>
  <c r="J176" i="41"/>
  <c r="J177" i="41"/>
  <c r="G177" i="41" s="1"/>
  <c r="H178" i="41"/>
  <c r="I178" i="41"/>
  <c r="J179" i="41"/>
  <c r="J180" i="41"/>
  <c r="J181" i="41"/>
  <c r="I195" i="41"/>
  <c r="I201" i="41"/>
  <c r="I22" i="41"/>
  <c r="J15" i="41"/>
  <c r="J9" i="40"/>
  <c r="J11" i="40"/>
  <c r="J12" i="40"/>
  <c r="J13" i="40"/>
  <c r="J14" i="40"/>
  <c r="J17" i="40"/>
  <c r="I19" i="40"/>
  <c r="J19" i="40"/>
  <c r="J21" i="40"/>
  <c r="J22" i="40"/>
  <c r="J23" i="40"/>
  <c r="J24" i="40"/>
  <c r="J25" i="40"/>
  <c r="J26" i="40"/>
  <c r="J27" i="40"/>
  <c r="J28" i="40"/>
  <c r="J29" i="40"/>
  <c r="I30" i="40"/>
  <c r="J30" i="40"/>
  <c r="J32" i="40"/>
  <c r="I32" i="40"/>
  <c r="I35" i="40"/>
  <c r="J35" i="40"/>
  <c r="L38" i="40"/>
  <c r="N43" i="40"/>
  <c r="F43" i="40" s="1"/>
  <c r="H43" i="40" s="1"/>
  <c r="H42" i="40" s="1"/>
  <c r="J44" i="40"/>
  <c r="R44" i="40"/>
  <c r="J45" i="40"/>
  <c r="R45" i="40"/>
  <c r="R46" i="40"/>
  <c r="J49" i="40"/>
  <c r="J50" i="40"/>
  <c r="J51" i="40"/>
  <c r="J52" i="40"/>
  <c r="H53" i="40"/>
  <c r="I53" i="40"/>
  <c r="J54" i="40"/>
  <c r="J55" i="40"/>
  <c r="J56" i="40"/>
  <c r="J57" i="40"/>
  <c r="J58" i="40"/>
  <c r="J59" i="40"/>
  <c r="J60" i="40"/>
  <c r="J61" i="40"/>
  <c r="H63" i="40"/>
  <c r="I63" i="40"/>
  <c r="J64" i="40"/>
  <c r="J65" i="40"/>
  <c r="J66" i="40"/>
  <c r="J69" i="40"/>
  <c r="J70" i="40"/>
  <c r="J71" i="40"/>
  <c r="H68" i="40"/>
  <c r="I72" i="40"/>
  <c r="I68" i="40" s="1"/>
  <c r="J73" i="40"/>
  <c r="J74" i="40"/>
  <c r="J75" i="40"/>
  <c r="J76" i="40"/>
  <c r="H77" i="40"/>
  <c r="I77" i="40"/>
  <c r="J78" i="40"/>
  <c r="J79" i="40"/>
  <c r="J80" i="40"/>
  <c r="J81" i="40"/>
  <c r="J82" i="40"/>
  <c r="J83" i="40"/>
  <c r="H85" i="40"/>
  <c r="I85" i="40"/>
  <c r="J86" i="40"/>
  <c r="J87" i="40"/>
  <c r="J88" i="40"/>
  <c r="J89" i="40"/>
  <c r="J90" i="40"/>
  <c r="J91" i="40"/>
  <c r="J92" i="40"/>
  <c r="J93" i="40"/>
  <c r="J94" i="40"/>
  <c r="J95" i="40"/>
  <c r="J96" i="40"/>
  <c r="J97" i="40"/>
  <c r="H98" i="40"/>
  <c r="I98" i="40"/>
  <c r="J99" i="40"/>
  <c r="J100" i="40"/>
  <c r="J101" i="40"/>
  <c r="J102" i="40"/>
  <c r="J104" i="40"/>
  <c r="J105" i="40"/>
  <c r="J106" i="40"/>
  <c r="J107" i="40"/>
  <c r="J110" i="40"/>
  <c r="J111" i="40"/>
  <c r="J112" i="40"/>
  <c r="J113" i="40"/>
  <c r="J114" i="40"/>
  <c r="J115" i="40"/>
  <c r="J116" i="40"/>
  <c r="J117" i="40"/>
  <c r="J118" i="40"/>
  <c r="J119" i="40"/>
  <c r="J120" i="40"/>
  <c r="J121" i="40"/>
  <c r="J122" i="40"/>
  <c r="J123" i="40"/>
  <c r="J124" i="40"/>
  <c r="J125" i="40"/>
  <c r="J126" i="40"/>
  <c r="J127" i="40"/>
  <c r="J128" i="40"/>
  <c r="J129" i="40"/>
  <c r="J130" i="40"/>
  <c r="J131" i="40"/>
  <c r="J132" i="40"/>
  <c r="J133" i="40"/>
  <c r="J134" i="40"/>
  <c r="J135" i="40"/>
  <c r="J136" i="40"/>
  <c r="J137" i="40"/>
  <c r="J138" i="40"/>
  <c r="J140" i="40"/>
  <c r="J141" i="40"/>
  <c r="J142" i="40"/>
  <c r="I143" i="40"/>
  <c r="J143" i="40"/>
  <c r="I144" i="40"/>
  <c r="J147" i="40"/>
  <c r="J148" i="40"/>
  <c r="I148" i="40"/>
  <c r="J149" i="40"/>
  <c r="I151" i="40"/>
  <c r="I155" i="40"/>
  <c r="J156" i="40"/>
  <c r="J158" i="40"/>
  <c r="H160" i="40"/>
  <c r="I160" i="40"/>
  <c r="J161" i="40"/>
  <c r="J162" i="40"/>
  <c r="J163" i="40"/>
  <c r="H165" i="40"/>
  <c r="I165" i="40"/>
  <c r="J166" i="40"/>
  <c r="G166" i="40" s="1"/>
  <c r="J167" i="40"/>
  <c r="H169" i="40"/>
  <c r="I169" i="40"/>
  <c r="J170" i="40"/>
  <c r="J171" i="40"/>
  <c r="G171" i="40" s="1"/>
  <c r="J173" i="40"/>
  <c r="J174" i="40"/>
  <c r="H175" i="40"/>
  <c r="I175" i="40"/>
  <c r="J176" i="40"/>
  <c r="J177" i="40"/>
  <c r="G177" i="40" s="1"/>
  <c r="H178" i="40"/>
  <c r="I178" i="40"/>
  <c r="J179" i="40"/>
  <c r="J180" i="40"/>
  <c r="J181" i="40"/>
  <c r="I195" i="40"/>
  <c r="I201" i="40"/>
  <c r="I145" i="40"/>
  <c r="J144" i="40"/>
  <c r="J9" i="39"/>
  <c r="J11" i="39"/>
  <c r="J12" i="39"/>
  <c r="J13" i="39"/>
  <c r="I14" i="39"/>
  <c r="J14" i="39"/>
  <c r="F15" i="39"/>
  <c r="H15" i="39" s="1"/>
  <c r="J17" i="39"/>
  <c r="I19" i="39"/>
  <c r="J19" i="39"/>
  <c r="J21" i="39"/>
  <c r="J22" i="39"/>
  <c r="J23" i="39"/>
  <c r="J24" i="39"/>
  <c r="J25" i="39"/>
  <c r="I26" i="39"/>
  <c r="J26" i="39"/>
  <c r="J27" i="39"/>
  <c r="J28" i="39"/>
  <c r="J29" i="39"/>
  <c r="F30" i="39"/>
  <c r="I33" i="39"/>
  <c r="J33" i="39"/>
  <c r="I35" i="39"/>
  <c r="J35" i="39"/>
  <c r="L38" i="39"/>
  <c r="F38" i="39" s="1"/>
  <c r="H38" i="39" s="1"/>
  <c r="N43" i="39"/>
  <c r="F43" i="39" s="1"/>
  <c r="H43" i="39" s="1"/>
  <c r="H42" i="39" s="1"/>
  <c r="J44" i="39"/>
  <c r="R44" i="39"/>
  <c r="J45" i="39"/>
  <c r="R45" i="39"/>
  <c r="R46" i="39"/>
  <c r="J49" i="39"/>
  <c r="J50" i="39"/>
  <c r="J51" i="39"/>
  <c r="J52" i="39"/>
  <c r="H53" i="39"/>
  <c r="I53" i="39"/>
  <c r="J54" i="39"/>
  <c r="J55" i="39"/>
  <c r="J56" i="39"/>
  <c r="J57" i="39"/>
  <c r="J58" i="39"/>
  <c r="J59" i="39"/>
  <c r="J60" i="39"/>
  <c r="J61" i="39"/>
  <c r="H63" i="39"/>
  <c r="I63" i="39"/>
  <c r="J64" i="39"/>
  <c r="J65" i="39"/>
  <c r="J66" i="39"/>
  <c r="J69" i="39"/>
  <c r="J70" i="39"/>
  <c r="J71" i="39"/>
  <c r="H68" i="39"/>
  <c r="I72" i="39"/>
  <c r="I68" i="39" s="1"/>
  <c r="J73" i="39"/>
  <c r="J74" i="39"/>
  <c r="J75" i="39"/>
  <c r="J76" i="39"/>
  <c r="H77" i="39"/>
  <c r="I77" i="39"/>
  <c r="J78" i="39"/>
  <c r="J79" i="39"/>
  <c r="J80" i="39"/>
  <c r="J81" i="39"/>
  <c r="J82" i="39"/>
  <c r="J83" i="39"/>
  <c r="H85" i="39"/>
  <c r="I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H98" i="39"/>
  <c r="I98" i="39"/>
  <c r="J99" i="39"/>
  <c r="J100" i="39"/>
  <c r="J101" i="39"/>
  <c r="J102" i="39"/>
  <c r="J104" i="39"/>
  <c r="J105" i="39"/>
  <c r="J106" i="39"/>
  <c r="J107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40" i="39"/>
  <c r="J141" i="39"/>
  <c r="J142" i="39"/>
  <c r="I143" i="39"/>
  <c r="J145" i="39"/>
  <c r="J149" i="39"/>
  <c r="I151" i="39"/>
  <c r="I155" i="39"/>
  <c r="J156" i="39"/>
  <c r="J158" i="39"/>
  <c r="H160" i="39"/>
  <c r="I160" i="39"/>
  <c r="J161" i="39"/>
  <c r="J162" i="39"/>
  <c r="J163" i="39"/>
  <c r="H165" i="39"/>
  <c r="I165" i="39"/>
  <c r="J166" i="39"/>
  <c r="J167" i="39"/>
  <c r="H169" i="39"/>
  <c r="I169" i="39"/>
  <c r="J170" i="39"/>
  <c r="J171" i="39"/>
  <c r="G171" i="39" s="1"/>
  <c r="J173" i="39"/>
  <c r="J174" i="39"/>
  <c r="H175" i="39"/>
  <c r="I175" i="39"/>
  <c r="J176" i="39"/>
  <c r="J177" i="39"/>
  <c r="G177" i="39" s="1"/>
  <c r="H178" i="39"/>
  <c r="I178" i="39"/>
  <c r="J179" i="39"/>
  <c r="J180" i="39"/>
  <c r="J181" i="39"/>
  <c r="I195" i="39"/>
  <c r="I201" i="39"/>
  <c r="J143" i="39"/>
  <c r="I22" i="39"/>
  <c r="I11" i="39"/>
  <c r="J9" i="38"/>
  <c r="J11" i="38"/>
  <c r="J12" i="38"/>
  <c r="J13" i="38"/>
  <c r="J14" i="38"/>
  <c r="F15" i="38"/>
  <c r="I19" i="38"/>
  <c r="J19" i="38"/>
  <c r="J21" i="38"/>
  <c r="I22" i="38"/>
  <c r="J22" i="38"/>
  <c r="J23" i="38"/>
  <c r="I24" i="38"/>
  <c r="J24" i="38"/>
  <c r="J25" i="38"/>
  <c r="J26" i="38"/>
  <c r="J27" i="38"/>
  <c r="I28" i="38"/>
  <c r="J28" i="38"/>
  <c r="J29" i="38"/>
  <c r="F30" i="38"/>
  <c r="J32" i="38"/>
  <c r="I32" i="38"/>
  <c r="I33" i="38"/>
  <c r="I35" i="38"/>
  <c r="J35" i="38"/>
  <c r="L38" i="38"/>
  <c r="F38" i="38" s="1"/>
  <c r="H38" i="38" s="1"/>
  <c r="I40" i="38"/>
  <c r="N43" i="38"/>
  <c r="F43" i="38" s="1"/>
  <c r="H43" i="38" s="1"/>
  <c r="H42" i="38" s="1"/>
  <c r="J44" i="38"/>
  <c r="R44" i="38"/>
  <c r="J45" i="38"/>
  <c r="R45" i="38"/>
  <c r="R46" i="38"/>
  <c r="J49" i="38"/>
  <c r="J50" i="38"/>
  <c r="J51" i="38"/>
  <c r="J52" i="38"/>
  <c r="H53" i="38"/>
  <c r="I53" i="38"/>
  <c r="J54" i="38"/>
  <c r="J55" i="38"/>
  <c r="J56" i="38"/>
  <c r="J57" i="38"/>
  <c r="J58" i="38"/>
  <c r="J59" i="38"/>
  <c r="J60" i="38"/>
  <c r="J61" i="38"/>
  <c r="H63" i="38"/>
  <c r="I63" i="38"/>
  <c r="J64" i="38"/>
  <c r="J65" i="38"/>
  <c r="J66" i="38"/>
  <c r="J69" i="38"/>
  <c r="J70" i="38"/>
  <c r="J71" i="38"/>
  <c r="H68" i="38"/>
  <c r="I72" i="38"/>
  <c r="I68" i="38" s="1"/>
  <c r="J73" i="38"/>
  <c r="J74" i="38"/>
  <c r="J75" i="38"/>
  <c r="J76" i="38"/>
  <c r="H77" i="38"/>
  <c r="I77" i="38"/>
  <c r="J78" i="38"/>
  <c r="J79" i="38"/>
  <c r="J80" i="38"/>
  <c r="J81" i="38"/>
  <c r="J82" i="38"/>
  <c r="J83" i="38"/>
  <c r="H85" i="38"/>
  <c r="I85" i="38"/>
  <c r="J86" i="38"/>
  <c r="J87" i="38"/>
  <c r="J88" i="38"/>
  <c r="J89" i="38"/>
  <c r="J90" i="38"/>
  <c r="J91" i="38"/>
  <c r="J92" i="38"/>
  <c r="J93" i="38"/>
  <c r="J94" i="38"/>
  <c r="J95" i="38"/>
  <c r="J96" i="38"/>
  <c r="J97" i="38"/>
  <c r="H98" i="38"/>
  <c r="I98" i="38"/>
  <c r="J99" i="38"/>
  <c r="J100" i="38"/>
  <c r="J101" i="38"/>
  <c r="J102" i="38"/>
  <c r="J104" i="38"/>
  <c r="J105" i="38"/>
  <c r="J106" i="38"/>
  <c r="J107" i="38"/>
  <c r="J110" i="38"/>
  <c r="J111" i="38"/>
  <c r="J112" i="38"/>
  <c r="J113" i="38"/>
  <c r="J114" i="38"/>
  <c r="J115" i="38"/>
  <c r="J116" i="38"/>
  <c r="J117" i="38"/>
  <c r="J118" i="38"/>
  <c r="J119" i="38"/>
  <c r="J120" i="38"/>
  <c r="J121" i="38"/>
  <c r="J122" i="38"/>
  <c r="J123" i="38"/>
  <c r="J124" i="38"/>
  <c r="J125" i="38"/>
  <c r="J126" i="38"/>
  <c r="J127" i="38"/>
  <c r="J128" i="38"/>
  <c r="J129" i="38"/>
  <c r="J130" i="38"/>
  <c r="J131" i="38"/>
  <c r="J132" i="38"/>
  <c r="J133" i="38"/>
  <c r="J134" i="38"/>
  <c r="J135" i="38"/>
  <c r="J136" i="38"/>
  <c r="J137" i="38"/>
  <c r="J138" i="38"/>
  <c r="J140" i="38"/>
  <c r="J141" i="38"/>
  <c r="J142" i="38"/>
  <c r="I143" i="38"/>
  <c r="J143" i="38"/>
  <c r="I144" i="38"/>
  <c r="J144" i="38"/>
  <c r="J149" i="38"/>
  <c r="I151" i="38"/>
  <c r="I155" i="38"/>
  <c r="J156" i="38"/>
  <c r="J158" i="38"/>
  <c r="H160" i="38"/>
  <c r="I160" i="38"/>
  <c r="J161" i="38"/>
  <c r="J162" i="38"/>
  <c r="J163" i="38"/>
  <c r="H165" i="38"/>
  <c r="I165" i="38"/>
  <c r="J166" i="38"/>
  <c r="G166" i="38" s="1"/>
  <c r="J167" i="38"/>
  <c r="H169" i="38"/>
  <c r="I169" i="38"/>
  <c r="J170" i="38"/>
  <c r="G170" i="38" s="1"/>
  <c r="J171" i="38"/>
  <c r="J173" i="38"/>
  <c r="J174" i="38"/>
  <c r="H175" i="38"/>
  <c r="I175" i="38"/>
  <c r="J176" i="38"/>
  <c r="J175" i="38" s="1"/>
  <c r="J177" i="38"/>
  <c r="G177" i="38" s="1"/>
  <c r="H178" i="38"/>
  <c r="I178" i="38"/>
  <c r="J179" i="38"/>
  <c r="J180" i="38"/>
  <c r="J181" i="38"/>
  <c r="I195" i="38"/>
  <c r="I201" i="38"/>
  <c r="I147" i="38"/>
  <c r="I21" i="38"/>
  <c r="J9" i="37"/>
  <c r="J11" i="37"/>
  <c r="J12" i="37"/>
  <c r="I13" i="37"/>
  <c r="J13" i="37"/>
  <c r="J14" i="37"/>
  <c r="F15" i="37"/>
  <c r="J17" i="37"/>
  <c r="I19" i="37"/>
  <c r="J19" i="37"/>
  <c r="J21" i="37"/>
  <c r="J22" i="37"/>
  <c r="I23" i="37"/>
  <c r="J23" i="37"/>
  <c r="J24" i="37"/>
  <c r="J25" i="37"/>
  <c r="J26" i="37"/>
  <c r="I27" i="37"/>
  <c r="J27" i="37"/>
  <c r="I28" i="37"/>
  <c r="J28" i="37"/>
  <c r="J29" i="37"/>
  <c r="F30" i="37"/>
  <c r="H30" i="37" s="1"/>
  <c r="H20" i="37" s="1"/>
  <c r="J32" i="37"/>
  <c r="I33" i="37"/>
  <c r="I34" i="37"/>
  <c r="I35" i="37"/>
  <c r="J35" i="37"/>
  <c r="L38" i="37"/>
  <c r="F38" i="37" s="1"/>
  <c r="N43" i="37"/>
  <c r="F43" i="37" s="1"/>
  <c r="H43" i="37" s="1"/>
  <c r="H42" i="37" s="1"/>
  <c r="J44" i="37"/>
  <c r="R44" i="37"/>
  <c r="J45" i="37"/>
  <c r="R45" i="37"/>
  <c r="R46" i="37"/>
  <c r="J49" i="37"/>
  <c r="J50" i="37"/>
  <c r="J51" i="37"/>
  <c r="J52" i="37"/>
  <c r="H53" i="37"/>
  <c r="I53" i="37"/>
  <c r="J54" i="37"/>
  <c r="J55" i="37"/>
  <c r="J56" i="37"/>
  <c r="J57" i="37"/>
  <c r="J58" i="37"/>
  <c r="J59" i="37"/>
  <c r="J60" i="37"/>
  <c r="J61" i="37"/>
  <c r="H63" i="37"/>
  <c r="I63" i="37"/>
  <c r="J64" i="37"/>
  <c r="J65" i="37"/>
  <c r="J66" i="37"/>
  <c r="J69" i="37"/>
  <c r="J70" i="37"/>
  <c r="J71" i="37"/>
  <c r="H68" i="37"/>
  <c r="I72" i="37"/>
  <c r="I68" i="37" s="1"/>
  <c r="J73" i="37"/>
  <c r="J74" i="37"/>
  <c r="J75" i="37"/>
  <c r="J76" i="37"/>
  <c r="H77" i="37"/>
  <c r="I77" i="37"/>
  <c r="J78" i="37"/>
  <c r="J79" i="37"/>
  <c r="J80" i="37"/>
  <c r="J81" i="37"/>
  <c r="J82" i="37"/>
  <c r="J83" i="37"/>
  <c r="H85" i="37"/>
  <c r="I85" i="37"/>
  <c r="J86" i="37"/>
  <c r="J87" i="37"/>
  <c r="J88" i="37"/>
  <c r="J89" i="37"/>
  <c r="J90" i="37"/>
  <c r="J91" i="37"/>
  <c r="J92" i="37"/>
  <c r="J93" i="37"/>
  <c r="J94" i="37"/>
  <c r="J95" i="37"/>
  <c r="J96" i="37"/>
  <c r="J97" i="37"/>
  <c r="H98" i="37"/>
  <c r="I98" i="37"/>
  <c r="J99" i="37"/>
  <c r="J100" i="37"/>
  <c r="J101" i="37"/>
  <c r="J102" i="37"/>
  <c r="J104" i="37"/>
  <c r="J105" i="37"/>
  <c r="J106" i="37"/>
  <c r="J107" i="37"/>
  <c r="J110" i="37"/>
  <c r="J111" i="37"/>
  <c r="J112" i="37"/>
  <c r="J113" i="37"/>
  <c r="J114" i="37"/>
  <c r="J115" i="37"/>
  <c r="J116" i="37"/>
  <c r="J117" i="37"/>
  <c r="J118" i="37"/>
  <c r="J119" i="37"/>
  <c r="J120" i="37"/>
  <c r="J121" i="37"/>
  <c r="J122" i="37"/>
  <c r="J123" i="37"/>
  <c r="J124" i="37"/>
  <c r="J125" i="37"/>
  <c r="J126" i="37"/>
  <c r="J127" i="37"/>
  <c r="J128" i="37"/>
  <c r="J129" i="37"/>
  <c r="J130" i="37"/>
  <c r="J131" i="37"/>
  <c r="J132" i="37"/>
  <c r="J133" i="37"/>
  <c r="J134" i="37"/>
  <c r="J135" i="37"/>
  <c r="J136" i="37"/>
  <c r="J137" i="37"/>
  <c r="J138" i="37"/>
  <c r="J140" i="37"/>
  <c r="J141" i="37"/>
  <c r="J142" i="37"/>
  <c r="I143" i="37"/>
  <c r="I144" i="37"/>
  <c r="I147" i="37"/>
  <c r="J147" i="37"/>
  <c r="I148" i="37"/>
  <c r="J149" i="37"/>
  <c r="I151" i="37"/>
  <c r="I155" i="37"/>
  <c r="J156" i="37"/>
  <c r="J158" i="37"/>
  <c r="H160" i="37"/>
  <c r="I160" i="37"/>
  <c r="J161" i="37"/>
  <c r="J162" i="37"/>
  <c r="J163" i="37"/>
  <c r="H165" i="37"/>
  <c r="I165" i="37"/>
  <c r="J166" i="37"/>
  <c r="J167" i="37"/>
  <c r="J165" i="37" s="1"/>
  <c r="H169" i="37"/>
  <c r="I169" i="37"/>
  <c r="J170" i="37"/>
  <c r="J171" i="37"/>
  <c r="J173" i="37"/>
  <c r="J174" i="37"/>
  <c r="H175" i="37"/>
  <c r="I175" i="37"/>
  <c r="J176" i="37"/>
  <c r="J177" i="37"/>
  <c r="G177" i="37" s="1"/>
  <c r="H178" i="37"/>
  <c r="I178" i="37"/>
  <c r="J179" i="37"/>
  <c r="J180" i="37"/>
  <c r="J181" i="37"/>
  <c r="I195" i="37"/>
  <c r="I201" i="37"/>
  <c r="J143" i="37"/>
  <c r="I32" i="37"/>
  <c r="J144" i="37"/>
  <c r="J34" i="37"/>
  <c r="I21" i="37"/>
  <c r="L7" i="36"/>
  <c r="J9" i="36"/>
  <c r="J11" i="36"/>
  <c r="I12" i="36"/>
  <c r="J12" i="36"/>
  <c r="J17" i="36"/>
  <c r="J19" i="36"/>
  <c r="I21" i="36"/>
  <c r="J21" i="36"/>
  <c r="I22" i="36"/>
  <c r="J22" i="36"/>
  <c r="J23" i="36"/>
  <c r="J24" i="36"/>
  <c r="J25" i="36"/>
  <c r="J26" i="36"/>
  <c r="J27" i="36"/>
  <c r="J28" i="36"/>
  <c r="J29" i="36"/>
  <c r="I35" i="36"/>
  <c r="J35" i="36"/>
  <c r="L38" i="36"/>
  <c r="F38" i="36" s="1"/>
  <c r="H38" i="36" s="1"/>
  <c r="I40" i="36"/>
  <c r="I42" i="36"/>
  <c r="N43" i="36"/>
  <c r="J44" i="36"/>
  <c r="J42" i="36" s="1"/>
  <c r="J45" i="36"/>
  <c r="R45" i="36"/>
  <c r="R46" i="36"/>
  <c r="J49" i="36"/>
  <c r="J50" i="36"/>
  <c r="J51" i="36"/>
  <c r="J52" i="36"/>
  <c r="H53" i="36"/>
  <c r="I53" i="36"/>
  <c r="J54" i="36"/>
  <c r="J55" i="36"/>
  <c r="J56" i="36"/>
  <c r="J57" i="36"/>
  <c r="J58" i="36"/>
  <c r="J59" i="36"/>
  <c r="J60" i="36"/>
  <c r="J61" i="36"/>
  <c r="H63" i="36"/>
  <c r="I63" i="36"/>
  <c r="J64" i="36"/>
  <c r="J65" i="36"/>
  <c r="J66" i="36"/>
  <c r="J69" i="36"/>
  <c r="J70" i="36"/>
  <c r="J71" i="36"/>
  <c r="H68" i="36"/>
  <c r="I72" i="36"/>
  <c r="I68" i="36" s="1"/>
  <c r="J73" i="36"/>
  <c r="J74" i="36"/>
  <c r="J75" i="36"/>
  <c r="J76" i="36"/>
  <c r="H77" i="36"/>
  <c r="I77" i="36"/>
  <c r="J78" i="36"/>
  <c r="J79" i="36"/>
  <c r="J80" i="36"/>
  <c r="J81" i="36"/>
  <c r="J82" i="36"/>
  <c r="J83" i="36"/>
  <c r="H85" i="36"/>
  <c r="I85" i="36"/>
  <c r="J86" i="36"/>
  <c r="J87" i="36"/>
  <c r="J88" i="36"/>
  <c r="J89" i="36"/>
  <c r="J90" i="36"/>
  <c r="J91" i="36"/>
  <c r="J92" i="36"/>
  <c r="J93" i="36"/>
  <c r="J94" i="36"/>
  <c r="J95" i="36"/>
  <c r="J96" i="36"/>
  <c r="J97" i="36"/>
  <c r="H98" i="36"/>
  <c r="I98" i="36"/>
  <c r="J99" i="36"/>
  <c r="J100" i="36"/>
  <c r="J101" i="36"/>
  <c r="J102" i="36"/>
  <c r="J104" i="36"/>
  <c r="J105" i="36"/>
  <c r="J106" i="36"/>
  <c r="J107" i="36"/>
  <c r="J110" i="36"/>
  <c r="J111" i="36"/>
  <c r="J112" i="36"/>
  <c r="J113" i="36"/>
  <c r="J114" i="36"/>
  <c r="J115" i="36"/>
  <c r="J116" i="36"/>
  <c r="J117" i="36"/>
  <c r="J118" i="36"/>
  <c r="J119" i="36"/>
  <c r="J120" i="36"/>
  <c r="J121" i="36"/>
  <c r="J122" i="36"/>
  <c r="J123" i="36"/>
  <c r="J124" i="36"/>
  <c r="J125" i="36"/>
  <c r="J126" i="36"/>
  <c r="J127" i="36"/>
  <c r="J128" i="36"/>
  <c r="J129" i="36"/>
  <c r="J130" i="36"/>
  <c r="J131" i="36"/>
  <c r="J132" i="36"/>
  <c r="J133" i="36"/>
  <c r="J134" i="36"/>
  <c r="J135" i="36"/>
  <c r="J136" i="36"/>
  <c r="J137" i="36"/>
  <c r="J138" i="36"/>
  <c r="I139" i="36"/>
  <c r="J141" i="36"/>
  <c r="J139" i="36" s="1"/>
  <c r="I151" i="36"/>
  <c r="J151" i="36"/>
  <c r="I155" i="36"/>
  <c r="J156" i="36"/>
  <c r="J158" i="36"/>
  <c r="H160" i="36"/>
  <c r="I160" i="36"/>
  <c r="J161" i="36"/>
  <c r="J162" i="36"/>
  <c r="J163" i="36"/>
  <c r="H165" i="36"/>
  <c r="I165" i="36"/>
  <c r="J166" i="36"/>
  <c r="G166" i="36" s="1"/>
  <c r="J167" i="36"/>
  <c r="H169" i="36"/>
  <c r="I169" i="36"/>
  <c r="J170" i="36"/>
  <c r="G170" i="36" s="1"/>
  <c r="J171" i="36"/>
  <c r="J173" i="36"/>
  <c r="J174" i="36"/>
  <c r="H175" i="36"/>
  <c r="I175" i="36"/>
  <c r="J176" i="36"/>
  <c r="J177" i="36"/>
  <c r="G177" i="36" s="1"/>
  <c r="H178" i="36"/>
  <c r="I178" i="36"/>
  <c r="J179" i="36"/>
  <c r="J180" i="36"/>
  <c r="J181" i="36"/>
  <c r="I195" i="36"/>
  <c r="I201" i="36"/>
  <c r="J32" i="36"/>
  <c r="I32" i="36"/>
  <c r="J9" i="35"/>
  <c r="J11" i="35"/>
  <c r="I12" i="35"/>
  <c r="J12" i="35"/>
  <c r="F15" i="35"/>
  <c r="H15" i="35" s="1"/>
  <c r="I19" i="35"/>
  <c r="J19" i="35"/>
  <c r="J21" i="35"/>
  <c r="I22" i="35"/>
  <c r="J22" i="35"/>
  <c r="I23" i="35"/>
  <c r="J23" i="35"/>
  <c r="J24" i="35"/>
  <c r="J25" i="35"/>
  <c r="I26" i="35"/>
  <c r="J26" i="35"/>
  <c r="I27" i="35"/>
  <c r="J27" i="35"/>
  <c r="J28" i="35"/>
  <c r="J29" i="35"/>
  <c r="I30" i="35"/>
  <c r="J30" i="35"/>
  <c r="I35" i="35"/>
  <c r="J35" i="35"/>
  <c r="L38" i="35"/>
  <c r="F38" i="35" s="1"/>
  <c r="H38" i="35" s="1"/>
  <c r="I42" i="35"/>
  <c r="N43" i="35"/>
  <c r="J44" i="35"/>
  <c r="J42" i="35" s="1"/>
  <c r="J45" i="35"/>
  <c r="R45" i="35"/>
  <c r="R46" i="35"/>
  <c r="J49" i="35"/>
  <c r="J50" i="35"/>
  <c r="J51" i="35"/>
  <c r="J52" i="35"/>
  <c r="H53" i="35"/>
  <c r="I53" i="35"/>
  <c r="J54" i="35"/>
  <c r="J55" i="35"/>
  <c r="J56" i="35"/>
  <c r="J57" i="35"/>
  <c r="J58" i="35"/>
  <c r="J59" i="35"/>
  <c r="J60" i="35"/>
  <c r="J61" i="35"/>
  <c r="H63" i="35"/>
  <c r="I63" i="35"/>
  <c r="J64" i="35"/>
  <c r="J65" i="35"/>
  <c r="J66" i="35"/>
  <c r="J69" i="35"/>
  <c r="J70" i="35"/>
  <c r="J71" i="35"/>
  <c r="H68" i="35"/>
  <c r="I72" i="35"/>
  <c r="I68" i="35"/>
  <c r="J73" i="35"/>
  <c r="J74" i="35"/>
  <c r="J75" i="35"/>
  <c r="J76" i="35"/>
  <c r="H77" i="35"/>
  <c r="I77" i="35"/>
  <c r="J78" i="35"/>
  <c r="J79" i="35"/>
  <c r="J80" i="35"/>
  <c r="J81" i="35"/>
  <c r="J82" i="35"/>
  <c r="J83" i="35"/>
  <c r="H85" i="35"/>
  <c r="I85" i="35"/>
  <c r="J86" i="35"/>
  <c r="J87" i="35"/>
  <c r="J88" i="35"/>
  <c r="J89" i="35"/>
  <c r="J90" i="35"/>
  <c r="J91" i="35"/>
  <c r="J92" i="35"/>
  <c r="J93" i="35"/>
  <c r="J94" i="35"/>
  <c r="J95" i="35"/>
  <c r="J96" i="35"/>
  <c r="J97" i="35"/>
  <c r="H98" i="35"/>
  <c r="I98" i="35"/>
  <c r="J99" i="35"/>
  <c r="J100" i="35"/>
  <c r="J101" i="35"/>
  <c r="J102" i="35"/>
  <c r="J104" i="35"/>
  <c r="J105" i="35"/>
  <c r="J106" i="35"/>
  <c r="J107" i="35"/>
  <c r="J110" i="35"/>
  <c r="J111" i="35"/>
  <c r="J112" i="35"/>
  <c r="J113" i="35"/>
  <c r="J114" i="35"/>
  <c r="J115" i="35"/>
  <c r="J116" i="35"/>
  <c r="J117" i="35"/>
  <c r="J118" i="35"/>
  <c r="J119" i="35"/>
  <c r="J120" i="35"/>
  <c r="J121" i="35"/>
  <c r="J122" i="35"/>
  <c r="J123" i="35"/>
  <c r="J124" i="35"/>
  <c r="J125" i="35"/>
  <c r="J126" i="35"/>
  <c r="J127" i="35"/>
  <c r="J128" i="35"/>
  <c r="J129" i="35"/>
  <c r="J130" i="35"/>
  <c r="J131" i="35"/>
  <c r="J132" i="35"/>
  <c r="J133" i="35"/>
  <c r="J134" i="35"/>
  <c r="J135" i="35"/>
  <c r="J136" i="35"/>
  <c r="J137" i="35"/>
  <c r="J138" i="35"/>
  <c r="I139" i="35"/>
  <c r="J141" i="35"/>
  <c r="J139" i="35"/>
  <c r="I151" i="35"/>
  <c r="I155" i="35"/>
  <c r="J156" i="35"/>
  <c r="J158" i="35"/>
  <c r="H160" i="35"/>
  <c r="I160" i="35"/>
  <c r="J161" i="35"/>
  <c r="J162" i="35"/>
  <c r="J163" i="35"/>
  <c r="H165" i="35"/>
  <c r="I165" i="35"/>
  <c r="J166" i="35"/>
  <c r="G166" i="35" s="1"/>
  <c r="J167" i="35"/>
  <c r="H169" i="35"/>
  <c r="I169" i="35"/>
  <c r="J170" i="35"/>
  <c r="J171" i="35"/>
  <c r="G171" i="35" s="1"/>
  <c r="J173" i="35"/>
  <c r="J174" i="35"/>
  <c r="H175" i="35"/>
  <c r="I175" i="35"/>
  <c r="J176" i="35"/>
  <c r="J177" i="35"/>
  <c r="G177" i="35" s="1"/>
  <c r="H178" i="35"/>
  <c r="I178" i="35"/>
  <c r="J179" i="35"/>
  <c r="J180" i="35"/>
  <c r="J181" i="35"/>
  <c r="I195" i="35"/>
  <c r="I201" i="35"/>
  <c r="J32" i="35"/>
  <c r="I11" i="35"/>
  <c r="I32" i="35"/>
  <c r="L7" i="34"/>
  <c r="J11" i="34"/>
  <c r="J12" i="34"/>
  <c r="I19" i="34"/>
  <c r="J19" i="34"/>
  <c r="J21" i="34"/>
  <c r="J22" i="34"/>
  <c r="J23" i="34"/>
  <c r="I24" i="34"/>
  <c r="J24" i="34"/>
  <c r="J25" i="34"/>
  <c r="I26" i="34"/>
  <c r="J26" i="34"/>
  <c r="I27" i="34"/>
  <c r="J27" i="34"/>
  <c r="J28" i="34"/>
  <c r="J29" i="34"/>
  <c r="J32" i="34"/>
  <c r="I33" i="34"/>
  <c r="J33" i="34"/>
  <c r="I35" i="34"/>
  <c r="J35" i="34"/>
  <c r="L38" i="34"/>
  <c r="F38" i="34" s="1"/>
  <c r="J40" i="34"/>
  <c r="I40" i="34"/>
  <c r="I42" i="34"/>
  <c r="N43" i="34"/>
  <c r="J44" i="34"/>
  <c r="J42" i="34" s="1"/>
  <c r="J45" i="34"/>
  <c r="R45" i="34"/>
  <c r="R46" i="34"/>
  <c r="J49" i="34"/>
  <c r="J50" i="34"/>
  <c r="J51" i="34"/>
  <c r="J52" i="34"/>
  <c r="H53" i="34"/>
  <c r="I53" i="34"/>
  <c r="J54" i="34"/>
  <c r="J55" i="34"/>
  <c r="J56" i="34"/>
  <c r="J57" i="34"/>
  <c r="J58" i="34"/>
  <c r="J59" i="34"/>
  <c r="J60" i="34"/>
  <c r="J61" i="34"/>
  <c r="H63" i="34"/>
  <c r="I63" i="34"/>
  <c r="J64" i="34"/>
  <c r="J65" i="34"/>
  <c r="J66" i="34"/>
  <c r="J69" i="34"/>
  <c r="J70" i="34"/>
  <c r="J71" i="34"/>
  <c r="H68" i="34"/>
  <c r="I72" i="34"/>
  <c r="I68" i="34" s="1"/>
  <c r="J73" i="34"/>
  <c r="J74" i="34"/>
  <c r="J75" i="34"/>
  <c r="J76" i="34"/>
  <c r="H77" i="34"/>
  <c r="I77" i="34"/>
  <c r="J78" i="34"/>
  <c r="J79" i="34"/>
  <c r="J80" i="34"/>
  <c r="J81" i="34"/>
  <c r="J82" i="34"/>
  <c r="J83" i="34"/>
  <c r="H85" i="34"/>
  <c r="I85" i="34"/>
  <c r="J86" i="34"/>
  <c r="J87" i="34"/>
  <c r="J88" i="34"/>
  <c r="J89" i="34"/>
  <c r="J90" i="34"/>
  <c r="J91" i="34"/>
  <c r="J92" i="34"/>
  <c r="J93" i="34"/>
  <c r="J94" i="34"/>
  <c r="J95" i="34"/>
  <c r="J96" i="34"/>
  <c r="J97" i="34"/>
  <c r="H98" i="34"/>
  <c r="I98" i="34"/>
  <c r="J99" i="34"/>
  <c r="J100" i="34"/>
  <c r="J101" i="34"/>
  <c r="J102" i="34"/>
  <c r="J104" i="34"/>
  <c r="J105" i="34"/>
  <c r="J106" i="34"/>
  <c r="J107" i="34"/>
  <c r="J110" i="34"/>
  <c r="J111" i="34"/>
  <c r="J112" i="34"/>
  <c r="J113" i="34"/>
  <c r="J114" i="34"/>
  <c r="J115" i="34"/>
  <c r="J116" i="34"/>
  <c r="J117" i="34"/>
  <c r="J118" i="34"/>
  <c r="J119" i="34"/>
  <c r="J120" i="34"/>
  <c r="J121" i="34"/>
  <c r="J122" i="34"/>
  <c r="J123" i="34"/>
  <c r="J124" i="34"/>
  <c r="J125" i="34"/>
  <c r="J126" i="34"/>
  <c r="J127" i="34"/>
  <c r="J128" i="34"/>
  <c r="J129" i="34"/>
  <c r="J130" i="34"/>
  <c r="J131" i="34"/>
  <c r="J132" i="34"/>
  <c r="J133" i="34"/>
  <c r="J134" i="34"/>
  <c r="J135" i="34"/>
  <c r="J136" i="34"/>
  <c r="J137" i="34"/>
  <c r="J138" i="34"/>
  <c r="I139" i="34"/>
  <c r="J141" i="34"/>
  <c r="J139" i="34" s="1"/>
  <c r="I151" i="34"/>
  <c r="J151" i="34"/>
  <c r="I155" i="34"/>
  <c r="J156" i="34"/>
  <c r="J158" i="34"/>
  <c r="H160" i="34"/>
  <c r="I160" i="34"/>
  <c r="J161" i="34"/>
  <c r="J162" i="34"/>
  <c r="J163" i="34"/>
  <c r="H165" i="34"/>
  <c r="I165" i="34"/>
  <c r="J166" i="34"/>
  <c r="G166" i="34" s="1"/>
  <c r="J167" i="34"/>
  <c r="H169" i="34"/>
  <c r="I169" i="34"/>
  <c r="J170" i="34"/>
  <c r="J171" i="34"/>
  <c r="J173" i="34"/>
  <c r="J174" i="34"/>
  <c r="H175" i="34"/>
  <c r="I175" i="34"/>
  <c r="J176" i="34"/>
  <c r="J177" i="34"/>
  <c r="G177" i="34" s="1"/>
  <c r="H178" i="34"/>
  <c r="I178" i="34"/>
  <c r="J179" i="34"/>
  <c r="J180" i="34"/>
  <c r="J181" i="34"/>
  <c r="I195" i="34"/>
  <c r="I201" i="34"/>
  <c r="L7" i="33"/>
  <c r="J9" i="33"/>
  <c r="J11" i="33"/>
  <c r="J12" i="33"/>
  <c r="J18" i="33"/>
  <c r="I19" i="33"/>
  <c r="J19" i="33"/>
  <c r="J21" i="33"/>
  <c r="I22" i="33"/>
  <c r="J22" i="33"/>
  <c r="I23" i="33"/>
  <c r="J23" i="33"/>
  <c r="J24" i="33"/>
  <c r="J25" i="33"/>
  <c r="J26" i="33"/>
  <c r="I27" i="33"/>
  <c r="J27" i="33"/>
  <c r="I28" i="33"/>
  <c r="J28" i="33"/>
  <c r="J29" i="33"/>
  <c r="I33" i="33"/>
  <c r="I34" i="33"/>
  <c r="J34" i="33"/>
  <c r="I35" i="33"/>
  <c r="J35" i="33"/>
  <c r="L38" i="33"/>
  <c r="F38" i="33" s="1"/>
  <c r="I42" i="33"/>
  <c r="N43" i="33"/>
  <c r="J44" i="33"/>
  <c r="J42" i="33" s="1"/>
  <c r="J45" i="33"/>
  <c r="R45" i="33"/>
  <c r="R46" i="33"/>
  <c r="J49" i="33"/>
  <c r="J50" i="33"/>
  <c r="J51" i="33"/>
  <c r="J52" i="33"/>
  <c r="H53" i="33"/>
  <c r="I53" i="33"/>
  <c r="J54" i="33"/>
  <c r="J55" i="33"/>
  <c r="J56" i="33"/>
  <c r="J57" i="33"/>
  <c r="J58" i="33"/>
  <c r="J59" i="33"/>
  <c r="J60" i="33"/>
  <c r="J61" i="33"/>
  <c r="H63" i="33"/>
  <c r="I63" i="33"/>
  <c r="J64" i="33"/>
  <c r="J65" i="33"/>
  <c r="J66" i="33"/>
  <c r="J69" i="33"/>
  <c r="J70" i="33"/>
  <c r="J71" i="33"/>
  <c r="H68" i="33"/>
  <c r="I72" i="33"/>
  <c r="I68" i="33" s="1"/>
  <c r="J73" i="33"/>
  <c r="J74" i="33"/>
  <c r="J75" i="33"/>
  <c r="J76" i="33"/>
  <c r="H77" i="33"/>
  <c r="I77" i="33"/>
  <c r="J78" i="33"/>
  <c r="J79" i="33"/>
  <c r="J80" i="33"/>
  <c r="J81" i="33"/>
  <c r="J82" i="33"/>
  <c r="J83" i="33"/>
  <c r="H85" i="33"/>
  <c r="I85" i="33"/>
  <c r="J86" i="33"/>
  <c r="J87" i="33"/>
  <c r="J88" i="33"/>
  <c r="J89" i="33"/>
  <c r="J90" i="33"/>
  <c r="J91" i="33"/>
  <c r="J92" i="33"/>
  <c r="J93" i="33"/>
  <c r="J94" i="33"/>
  <c r="J95" i="33"/>
  <c r="J96" i="33"/>
  <c r="J97" i="33"/>
  <c r="H98" i="33"/>
  <c r="I98" i="33"/>
  <c r="J99" i="33"/>
  <c r="J100" i="33"/>
  <c r="J101" i="33"/>
  <c r="J102" i="33"/>
  <c r="J104" i="33"/>
  <c r="J105" i="33"/>
  <c r="J106" i="33"/>
  <c r="J107" i="33"/>
  <c r="J110" i="33"/>
  <c r="J111" i="33"/>
  <c r="J112" i="33"/>
  <c r="J113" i="33"/>
  <c r="J114" i="33"/>
  <c r="J115" i="33"/>
  <c r="J116" i="33"/>
  <c r="J117" i="33"/>
  <c r="J118" i="33"/>
  <c r="J119" i="33"/>
  <c r="J120" i="33"/>
  <c r="J121" i="33"/>
  <c r="J122" i="33"/>
  <c r="J123" i="33"/>
  <c r="J124" i="33"/>
  <c r="J125" i="33"/>
  <c r="J126" i="33"/>
  <c r="J127" i="33"/>
  <c r="J128" i="33"/>
  <c r="J129" i="33"/>
  <c r="J130" i="33"/>
  <c r="J131" i="33"/>
  <c r="J132" i="33"/>
  <c r="J133" i="33"/>
  <c r="J134" i="33"/>
  <c r="J135" i="33"/>
  <c r="J136" i="33"/>
  <c r="J137" i="33"/>
  <c r="J138" i="33"/>
  <c r="I139" i="33"/>
  <c r="J141" i="33"/>
  <c r="J139" i="33" s="1"/>
  <c r="I151" i="33"/>
  <c r="J151" i="33"/>
  <c r="I155" i="33"/>
  <c r="J156" i="33"/>
  <c r="J158" i="33"/>
  <c r="H160" i="33"/>
  <c r="I160" i="33"/>
  <c r="J161" i="33"/>
  <c r="J162" i="33"/>
  <c r="J163" i="33"/>
  <c r="H165" i="33"/>
  <c r="I165" i="33"/>
  <c r="J166" i="33"/>
  <c r="G166" i="33" s="1"/>
  <c r="J167" i="33"/>
  <c r="H169" i="33"/>
  <c r="I169" i="33"/>
  <c r="J170" i="33"/>
  <c r="G170" i="33" s="1"/>
  <c r="J171" i="33"/>
  <c r="J173" i="33"/>
  <c r="J174" i="33"/>
  <c r="H175" i="33"/>
  <c r="I175" i="33"/>
  <c r="J176" i="33"/>
  <c r="J175" i="33" s="1"/>
  <c r="J177" i="33"/>
  <c r="G177" i="33" s="1"/>
  <c r="H178" i="33"/>
  <c r="I178" i="33"/>
  <c r="J179" i="33"/>
  <c r="J180" i="33"/>
  <c r="J181" i="33"/>
  <c r="I195" i="33"/>
  <c r="I201" i="33"/>
  <c r="J32" i="33"/>
  <c r="I11" i="33"/>
  <c r="I32" i="33"/>
  <c r="J9" i="32"/>
  <c r="J11" i="32"/>
  <c r="I12" i="32"/>
  <c r="J12" i="32"/>
  <c r="J13" i="32"/>
  <c r="I14" i="32"/>
  <c r="J14" i="32"/>
  <c r="F15" i="32"/>
  <c r="H15" i="32" s="1"/>
  <c r="I15" i="32" s="1"/>
  <c r="I19" i="32"/>
  <c r="J19" i="32"/>
  <c r="J21" i="32"/>
  <c r="J22" i="32"/>
  <c r="J23" i="32"/>
  <c r="J24" i="32"/>
  <c r="J25" i="32"/>
  <c r="J26" i="32"/>
  <c r="I27" i="32"/>
  <c r="J27" i="32"/>
  <c r="I28" i="32"/>
  <c r="J28" i="32"/>
  <c r="J29" i="32"/>
  <c r="F30" i="32"/>
  <c r="H30" i="32" s="1"/>
  <c r="H20" i="32" s="1"/>
  <c r="J32" i="32"/>
  <c r="I32" i="32"/>
  <c r="I33" i="32"/>
  <c r="J33" i="32"/>
  <c r="I34" i="32"/>
  <c r="I35" i="32"/>
  <c r="J35" i="32"/>
  <c r="L38" i="32"/>
  <c r="F38" i="32" s="1"/>
  <c r="H38" i="32" s="1"/>
  <c r="I40" i="32"/>
  <c r="J40" i="32"/>
  <c r="N43" i="32"/>
  <c r="F43" i="32" s="1"/>
  <c r="H43" i="32" s="1"/>
  <c r="H42" i="32" s="1"/>
  <c r="J44" i="32"/>
  <c r="R44" i="32"/>
  <c r="J45" i="32"/>
  <c r="R45" i="32"/>
  <c r="R46" i="32"/>
  <c r="J49" i="32"/>
  <c r="J50" i="32"/>
  <c r="J51" i="32"/>
  <c r="J52" i="32"/>
  <c r="H53" i="32"/>
  <c r="I53" i="32"/>
  <c r="J54" i="32"/>
  <c r="J55" i="32"/>
  <c r="J56" i="32"/>
  <c r="J57" i="32"/>
  <c r="J58" i="32"/>
  <c r="J59" i="32"/>
  <c r="J60" i="32"/>
  <c r="J61" i="32"/>
  <c r="H63" i="32"/>
  <c r="I63" i="32"/>
  <c r="J64" i="32"/>
  <c r="J65" i="32"/>
  <c r="J66" i="32"/>
  <c r="J69" i="32"/>
  <c r="J70" i="32"/>
  <c r="J71" i="32"/>
  <c r="H68" i="32"/>
  <c r="I72" i="32"/>
  <c r="I68" i="32" s="1"/>
  <c r="J73" i="32"/>
  <c r="J74" i="32"/>
  <c r="J75" i="32"/>
  <c r="J76" i="32"/>
  <c r="H77" i="32"/>
  <c r="I77" i="32"/>
  <c r="J78" i="32"/>
  <c r="J79" i="32"/>
  <c r="J80" i="32"/>
  <c r="J81" i="32"/>
  <c r="J82" i="32"/>
  <c r="J83" i="32"/>
  <c r="H85" i="32"/>
  <c r="I85" i="32"/>
  <c r="J86" i="32"/>
  <c r="J87" i="32"/>
  <c r="J88" i="32"/>
  <c r="J89" i="32"/>
  <c r="J90" i="32"/>
  <c r="J91" i="32"/>
  <c r="J92" i="32"/>
  <c r="J93" i="32"/>
  <c r="J94" i="32"/>
  <c r="J95" i="32"/>
  <c r="J96" i="32"/>
  <c r="J97" i="32"/>
  <c r="H98" i="32"/>
  <c r="I98" i="32"/>
  <c r="J99" i="32"/>
  <c r="J100" i="32"/>
  <c r="J101" i="32"/>
  <c r="J102" i="32"/>
  <c r="J104" i="32"/>
  <c r="J105" i="32"/>
  <c r="J106" i="32"/>
  <c r="J107" i="32"/>
  <c r="J110" i="32"/>
  <c r="J111" i="32"/>
  <c r="J112" i="32"/>
  <c r="J113" i="32"/>
  <c r="J114" i="32"/>
  <c r="J115" i="32"/>
  <c r="J116" i="32"/>
  <c r="J117" i="32"/>
  <c r="J118" i="32"/>
  <c r="J119" i="32"/>
  <c r="J120" i="32"/>
  <c r="J121" i="32"/>
  <c r="J122" i="32"/>
  <c r="J123" i="32"/>
  <c r="J124" i="32"/>
  <c r="J125" i="32"/>
  <c r="J126" i="32"/>
  <c r="J127" i="32"/>
  <c r="J128" i="32"/>
  <c r="J129" i="32"/>
  <c r="J130" i="32"/>
  <c r="J131" i="32"/>
  <c r="J132" i="32"/>
  <c r="J133" i="32"/>
  <c r="J134" i="32"/>
  <c r="J135" i="32"/>
  <c r="J136" i="32"/>
  <c r="J137" i="32"/>
  <c r="J138" i="32"/>
  <c r="J140" i="32"/>
  <c r="J141" i="32"/>
  <c r="J142" i="32"/>
  <c r="I143" i="32"/>
  <c r="J143" i="32"/>
  <c r="J144" i="32"/>
  <c r="J145" i="32"/>
  <c r="I145" i="32"/>
  <c r="J148" i="32"/>
  <c r="J149" i="32"/>
  <c r="I151" i="32"/>
  <c r="I155" i="32"/>
  <c r="J156" i="32"/>
  <c r="J158" i="32"/>
  <c r="H160" i="32"/>
  <c r="I160" i="32"/>
  <c r="J161" i="32"/>
  <c r="J162" i="32"/>
  <c r="J163" i="32"/>
  <c r="H165" i="32"/>
  <c r="I165" i="32"/>
  <c r="J166" i="32"/>
  <c r="G166" i="32" s="1"/>
  <c r="J167" i="32"/>
  <c r="H169" i="32"/>
  <c r="I169" i="32"/>
  <c r="J170" i="32"/>
  <c r="G170" i="32" s="1"/>
  <c r="J171" i="32"/>
  <c r="G171" i="32" s="1"/>
  <c r="J173" i="32"/>
  <c r="J174" i="32"/>
  <c r="H175" i="32"/>
  <c r="I175" i="32"/>
  <c r="J176" i="32"/>
  <c r="J177" i="32"/>
  <c r="G177" i="32" s="1"/>
  <c r="H178" i="32"/>
  <c r="I178" i="32"/>
  <c r="J179" i="32"/>
  <c r="J180" i="32"/>
  <c r="J181" i="32"/>
  <c r="I195" i="32"/>
  <c r="I201" i="32"/>
  <c r="I148" i="32"/>
  <c r="I22" i="32"/>
  <c r="J9" i="31"/>
  <c r="J11" i="31"/>
  <c r="J12" i="31"/>
  <c r="I13" i="31"/>
  <c r="J13" i="31"/>
  <c r="I14" i="31"/>
  <c r="J14" i="31"/>
  <c r="F15" i="31"/>
  <c r="I19" i="31"/>
  <c r="J19" i="31"/>
  <c r="J21" i="31"/>
  <c r="J22" i="31"/>
  <c r="J23" i="31"/>
  <c r="I24" i="31"/>
  <c r="J24" i="31"/>
  <c r="I25" i="31"/>
  <c r="J25" i="31"/>
  <c r="J26" i="31"/>
  <c r="I27" i="31"/>
  <c r="J27" i="31"/>
  <c r="J28" i="31"/>
  <c r="J29" i="31"/>
  <c r="F30" i="31"/>
  <c r="H30" i="31" s="1"/>
  <c r="H20" i="31" s="1"/>
  <c r="J33" i="31"/>
  <c r="I33" i="31"/>
  <c r="I34" i="31"/>
  <c r="I35" i="31"/>
  <c r="J35" i="31"/>
  <c r="L38" i="31"/>
  <c r="F38" i="31" s="1"/>
  <c r="H38" i="31" s="1"/>
  <c r="N43" i="31"/>
  <c r="F43" i="31" s="1"/>
  <c r="H43" i="31" s="1"/>
  <c r="H42" i="31" s="1"/>
  <c r="J44" i="31"/>
  <c r="R44" i="31"/>
  <c r="J45" i="31"/>
  <c r="R45" i="31"/>
  <c r="R46" i="31"/>
  <c r="J49" i="31"/>
  <c r="J50" i="31"/>
  <c r="J51" i="31"/>
  <c r="J52" i="31"/>
  <c r="H53" i="31"/>
  <c r="I53" i="31"/>
  <c r="J54" i="31"/>
  <c r="J55" i="31"/>
  <c r="J56" i="31"/>
  <c r="J57" i="31"/>
  <c r="J58" i="31"/>
  <c r="J59" i="31"/>
  <c r="J60" i="31"/>
  <c r="J61" i="31"/>
  <c r="H63" i="31"/>
  <c r="I63" i="31"/>
  <c r="J64" i="31"/>
  <c r="J65" i="31"/>
  <c r="J66" i="31"/>
  <c r="J69" i="31"/>
  <c r="J70" i="31"/>
  <c r="J71" i="31"/>
  <c r="H68" i="31"/>
  <c r="I72" i="31"/>
  <c r="I68" i="31" s="1"/>
  <c r="J73" i="31"/>
  <c r="J74" i="31"/>
  <c r="J75" i="31"/>
  <c r="J76" i="31"/>
  <c r="H77" i="31"/>
  <c r="I77" i="31"/>
  <c r="J78" i="31"/>
  <c r="J79" i="31"/>
  <c r="J80" i="31"/>
  <c r="J81" i="31"/>
  <c r="J82" i="31"/>
  <c r="J83" i="31"/>
  <c r="H85" i="31"/>
  <c r="I85" i="31"/>
  <c r="J86" i="31"/>
  <c r="J87" i="31"/>
  <c r="J88" i="31"/>
  <c r="J89" i="31"/>
  <c r="J90" i="31"/>
  <c r="J91" i="31"/>
  <c r="J92" i="31"/>
  <c r="J93" i="31"/>
  <c r="J94" i="31"/>
  <c r="J95" i="31"/>
  <c r="J96" i="31"/>
  <c r="J97" i="31"/>
  <c r="H98" i="31"/>
  <c r="I98" i="31"/>
  <c r="J99" i="31"/>
  <c r="J100" i="31"/>
  <c r="J101" i="31"/>
  <c r="J102" i="31"/>
  <c r="J104" i="31"/>
  <c r="J105" i="31"/>
  <c r="J106" i="31"/>
  <c r="J107" i="31"/>
  <c r="J110" i="31"/>
  <c r="J111" i="31"/>
  <c r="J112" i="31"/>
  <c r="J113" i="31"/>
  <c r="J114" i="31"/>
  <c r="J115" i="31"/>
  <c r="J116" i="31"/>
  <c r="J117" i="31"/>
  <c r="J118" i="31"/>
  <c r="J119" i="31"/>
  <c r="J120" i="31"/>
  <c r="J121" i="31"/>
  <c r="J122" i="31"/>
  <c r="J123" i="31"/>
  <c r="J124" i="31"/>
  <c r="J125" i="31"/>
  <c r="J126" i="31"/>
  <c r="J127" i="31"/>
  <c r="J128" i="31"/>
  <c r="J129" i="31"/>
  <c r="J130" i="31"/>
  <c r="J131" i="31"/>
  <c r="J132" i="31"/>
  <c r="J133" i="31"/>
  <c r="J134" i="31"/>
  <c r="J135" i="31"/>
  <c r="J136" i="31"/>
  <c r="J137" i="31"/>
  <c r="J138" i="31"/>
  <c r="J140" i="31"/>
  <c r="J141" i="31"/>
  <c r="J142" i="31"/>
  <c r="G142" i="31" s="1"/>
  <c r="I143" i="31"/>
  <c r="J143" i="31"/>
  <c r="I145" i="31"/>
  <c r="J148" i="31"/>
  <c r="I148" i="31"/>
  <c r="J149" i="31"/>
  <c r="I151" i="31"/>
  <c r="I155" i="31"/>
  <c r="J156" i="31"/>
  <c r="J158" i="31"/>
  <c r="H160" i="31"/>
  <c r="I160" i="31"/>
  <c r="J161" i="31"/>
  <c r="J162" i="31"/>
  <c r="J163" i="31"/>
  <c r="H165" i="31"/>
  <c r="I165" i="31"/>
  <c r="J166" i="31"/>
  <c r="G166" i="31" s="1"/>
  <c r="J167" i="31"/>
  <c r="H169" i="31"/>
  <c r="I169" i="31"/>
  <c r="J170" i="31"/>
  <c r="J171" i="31"/>
  <c r="G171" i="31" s="1"/>
  <c r="J173" i="31"/>
  <c r="J174" i="31"/>
  <c r="H175" i="31"/>
  <c r="I175" i="31"/>
  <c r="J176" i="31"/>
  <c r="J177" i="31"/>
  <c r="G177" i="31" s="1"/>
  <c r="H178" i="31"/>
  <c r="I178" i="31"/>
  <c r="J179" i="31"/>
  <c r="J180" i="31"/>
  <c r="J181" i="31"/>
  <c r="I195" i="31"/>
  <c r="I201" i="31"/>
  <c r="I32" i="31"/>
  <c r="J34" i="31"/>
  <c r="J145" i="31"/>
  <c r="I21" i="31"/>
  <c r="J9" i="30"/>
  <c r="J11" i="30"/>
  <c r="J12" i="30"/>
  <c r="J13" i="30"/>
  <c r="J14" i="30"/>
  <c r="F15" i="30"/>
  <c r="I19" i="30"/>
  <c r="J19" i="30"/>
  <c r="J21" i="30"/>
  <c r="J22" i="30"/>
  <c r="J23" i="30"/>
  <c r="J24" i="30"/>
  <c r="I25" i="30"/>
  <c r="J25" i="30"/>
  <c r="J26" i="30"/>
  <c r="J27" i="30"/>
  <c r="I28" i="30"/>
  <c r="J28" i="30"/>
  <c r="I29" i="30"/>
  <c r="J29" i="30"/>
  <c r="F30" i="30"/>
  <c r="H30" i="30" s="1"/>
  <c r="H20" i="30" s="1"/>
  <c r="J32" i="30"/>
  <c r="I33" i="30"/>
  <c r="I35" i="30"/>
  <c r="J35" i="30"/>
  <c r="L38" i="30"/>
  <c r="F38" i="30" s="1"/>
  <c r="N43" i="30"/>
  <c r="F43" i="30" s="1"/>
  <c r="H43" i="30" s="1"/>
  <c r="H42" i="30" s="1"/>
  <c r="J44" i="30"/>
  <c r="R44" i="30"/>
  <c r="J45" i="30"/>
  <c r="R45" i="30"/>
  <c r="R46" i="30"/>
  <c r="J49" i="30"/>
  <c r="J50" i="30"/>
  <c r="J51" i="30"/>
  <c r="J52" i="30"/>
  <c r="H53" i="30"/>
  <c r="I53" i="30"/>
  <c r="J54" i="30"/>
  <c r="J55" i="30"/>
  <c r="J56" i="30"/>
  <c r="J57" i="30"/>
  <c r="J58" i="30"/>
  <c r="J59" i="30"/>
  <c r="J60" i="30"/>
  <c r="J61" i="30"/>
  <c r="H63" i="30"/>
  <c r="I63" i="30"/>
  <c r="J64" i="30"/>
  <c r="J65" i="30"/>
  <c r="J66" i="30"/>
  <c r="J69" i="30"/>
  <c r="J70" i="30"/>
  <c r="J71" i="30"/>
  <c r="H68" i="30"/>
  <c r="I72" i="30"/>
  <c r="I68" i="30" s="1"/>
  <c r="J73" i="30"/>
  <c r="J74" i="30"/>
  <c r="J75" i="30"/>
  <c r="J76" i="30"/>
  <c r="H77" i="30"/>
  <c r="I77" i="30"/>
  <c r="J78" i="30"/>
  <c r="J79" i="30"/>
  <c r="J80" i="30"/>
  <c r="J81" i="30"/>
  <c r="J82" i="30"/>
  <c r="J83" i="30"/>
  <c r="H85" i="30"/>
  <c r="I85" i="30"/>
  <c r="J86" i="30"/>
  <c r="J87" i="30"/>
  <c r="J88" i="30"/>
  <c r="J89" i="30"/>
  <c r="J90" i="30"/>
  <c r="J91" i="30"/>
  <c r="J92" i="30"/>
  <c r="J93" i="30"/>
  <c r="J94" i="30"/>
  <c r="J95" i="30"/>
  <c r="J96" i="30"/>
  <c r="J97" i="30"/>
  <c r="H98" i="30"/>
  <c r="I98" i="30"/>
  <c r="J99" i="30"/>
  <c r="J100" i="30"/>
  <c r="J101" i="30"/>
  <c r="J102" i="30"/>
  <c r="J104" i="30"/>
  <c r="J105" i="30"/>
  <c r="J106" i="30"/>
  <c r="J107" i="30"/>
  <c r="J110" i="30"/>
  <c r="J111" i="30"/>
  <c r="J112" i="30"/>
  <c r="J113" i="30"/>
  <c r="J114" i="30"/>
  <c r="J115" i="30"/>
  <c r="J116" i="30"/>
  <c r="J117" i="30"/>
  <c r="J118" i="30"/>
  <c r="J119" i="30"/>
  <c r="J120" i="30"/>
  <c r="J121" i="30"/>
  <c r="J122" i="30"/>
  <c r="J123" i="30"/>
  <c r="J124" i="30"/>
  <c r="J125" i="30"/>
  <c r="J126" i="30"/>
  <c r="J127" i="30"/>
  <c r="J128" i="30"/>
  <c r="J129" i="30"/>
  <c r="J130" i="30"/>
  <c r="J131" i="30"/>
  <c r="J132" i="30"/>
  <c r="J133" i="30"/>
  <c r="J134" i="30"/>
  <c r="J135" i="30"/>
  <c r="J136" i="30"/>
  <c r="J137" i="30"/>
  <c r="J138" i="30"/>
  <c r="J140" i="30"/>
  <c r="J141" i="30"/>
  <c r="J142" i="30"/>
  <c r="G142" i="30" s="1"/>
  <c r="I143" i="30"/>
  <c r="I145" i="30"/>
  <c r="I147" i="30"/>
  <c r="J148" i="30"/>
  <c r="J149" i="30"/>
  <c r="I151" i="30"/>
  <c r="I155" i="30"/>
  <c r="J156" i="30"/>
  <c r="J158" i="30"/>
  <c r="H160" i="30"/>
  <c r="I160" i="30"/>
  <c r="J161" i="30"/>
  <c r="J162" i="30"/>
  <c r="J163" i="30"/>
  <c r="H165" i="30"/>
  <c r="I165" i="30"/>
  <c r="J166" i="30"/>
  <c r="J167" i="30"/>
  <c r="H169" i="30"/>
  <c r="I169" i="30"/>
  <c r="J170" i="30"/>
  <c r="J171" i="30"/>
  <c r="G171" i="30"/>
  <c r="J173" i="30"/>
  <c r="J174" i="30"/>
  <c r="H175" i="30"/>
  <c r="I175" i="30"/>
  <c r="J176" i="30"/>
  <c r="J177" i="30"/>
  <c r="G177" i="30" s="1"/>
  <c r="H178" i="30"/>
  <c r="I178" i="30"/>
  <c r="J179" i="30"/>
  <c r="J180" i="30"/>
  <c r="J181" i="30"/>
  <c r="I195" i="30"/>
  <c r="I201" i="30"/>
  <c r="I32" i="30"/>
  <c r="I21" i="30"/>
  <c r="J9" i="28"/>
  <c r="J11" i="28"/>
  <c r="J12" i="28"/>
  <c r="I13" i="28"/>
  <c r="J13" i="28"/>
  <c r="I14" i="28"/>
  <c r="J14" i="28"/>
  <c r="F15" i="28"/>
  <c r="I19" i="28"/>
  <c r="J19" i="28"/>
  <c r="I21" i="28"/>
  <c r="J21" i="28"/>
  <c r="J22" i="28"/>
  <c r="J23" i="28"/>
  <c r="I24" i="28"/>
  <c r="J24" i="28"/>
  <c r="J25" i="28"/>
  <c r="J26" i="28"/>
  <c r="I27" i="28"/>
  <c r="J27" i="28"/>
  <c r="J28" i="28"/>
  <c r="J29" i="28"/>
  <c r="F30" i="28"/>
  <c r="J32" i="28"/>
  <c r="J31" i="28" s="1"/>
  <c r="I32" i="28"/>
  <c r="I33" i="28"/>
  <c r="J33" i="28"/>
  <c r="I34" i="28"/>
  <c r="J34" i="28"/>
  <c r="I35" i="28"/>
  <c r="J35" i="28"/>
  <c r="L38" i="28"/>
  <c r="F38" i="28" s="1"/>
  <c r="H38" i="28" s="1"/>
  <c r="N43" i="28"/>
  <c r="F43" i="28" s="1"/>
  <c r="H43" i="28" s="1"/>
  <c r="H42" i="28" s="1"/>
  <c r="J44" i="28"/>
  <c r="R44" i="28"/>
  <c r="J45" i="28"/>
  <c r="R45" i="28"/>
  <c r="R46" i="28"/>
  <c r="J49" i="28"/>
  <c r="J50" i="28"/>
  <c r="J51" i="28"/>
  <c r="J52" i="28"/>
  <c r="H53" i="28"/>
  <c r="I53" i="28"/>
  <c r="J54" i="28"/>
  <c r="J55" i="28"/>
  <c r="J56" i="28"/>
  <c r="J57" i="28"/>
  <c r="J58" i="28"/>
  <c r="J59" i="28"/>
  <c r="J60" i="28"/>
  <c r="J61" i="28"/>
  <c r="H63" i="28"/>
  <c r="I63" i="28"/>
  <c r="J64" i="28"/>
  <c r="J65" i="28"/>
  <c r="J66" i="28"/>
  <c r="J69" i="28"/>
  <c r="J70" i="28"/>
  <c r="J71" i="28"/>
  <c r="H68" i="28"/>
  <c r="I72" i="28"/>
  <c r="I68" i="28" s="1"/>
  <c r="J73" i="28"/>
  <c r="J74" i="28"/>
  <c r="J75" i="28"/>
  <c r="J76" i="28"/>
  <c r="H77" i="28"/>
  <c r="I77" i="28"/>
  <c r="J78" i="28"/>
  <c r="J79" i="28"/>
  <c r="J80" i="28"/>
  <c r="J81" i="28"/>
  <c r="J82" i="28"/>
  <c r="J83" i="28"/>
  <c r="H85" i="28"/>
  <c r="I85" i="28"/>
  <c r="J86" i="28"/>
  <c r="J87" i="28"/>
  <c r="J88" i="28"/>
  <c r="J89" i="28"/>
  <c r="J90" i="28"/>
  <c r="J91" i="28"/>
  <c r="J92" i="28"/>
  <c r="J93" i="28"/>
  <c r="J94" i="28"/>
  <c r="J95" i="28"/>
  <c r="J96" i="28"/>
  <c r="J97" i="28"/>
  <c r="H98" i="28"/>
  <c r="I98" i="28"/>
  <c r="J99" i="28"/>
  <c r="J100" i="28"/>
  <c r="J101" i="28"/>
  <c r="J102" i="28"/>
  <c r="J104" i="28"/>
  <c r="J105" i="28"/>
  <c r="J106" i="28"/>
  <c r="J107" i="28"/>
  <c r="J110" i="28"/>
  <c r="J111" i="28"/>
  <c r="J112" i="28"/>
  <c r="J113" i="28"/>
  <c r="J114" i="28"/>
  <c r="J115" i="28"/>
  <c r="J116" i="28"/>
  <c r="J117" i="28"/>
  <c r="J118" i="28"/>
  <c r="J119" i="28"/>
  <c r="J120" i="28"/>
  <c r="J121" i="28"/>
  <c r="J122" i="28"/>
  <c r="J123" i="28"/>
  <c r="J124" i="28"/>
  <c r="J125" i="28"/>
  <c r="J126" i="28"/>
  <c r="J127" i="28"/>
  <c r="J128" i="28"/>
  <c r="J129" i="28"/>
  <c r="J130" i="28"/>
  <c r="J131" i="28"/>
  <c r="J132" i="28"/>
  <c r="J133" i="28"/>
  <c r="J134" i="28"/>
  <c r="J135" i="28"/>
  <c r="J136" i="28"/>
  <c r="J137" i="28"/>
  <c r="J138" i="28"/>
  <c r="J140" i="28"/>
  <c r="J141" i="28"/>
  <c r="J142" i="28"/>
  <c r="I143" i="28"/>
  <c r="J143" i="28"/>
  <c r="I144" i="28"/>
  <c r="J145" i="28"/>
  <c r="J149" i="28"/>
  <c r="I151" i="28"/>
  <c r="I155" i="28"/>
  <c r="J156" i="28"/>
  <c r="J158" i="28"/>
  <c r="H160" i="28"/>
  <c r="I160" i="28"/>
  <c r="J161" i="28"/>
  <c r="J162" i="28"/>
  <c r="J163" i="28"/>
  <c r="H165" i="28"/>
  <c r="I165" i="28"/>
  <c r="J166" i="28"/>
  <c r="G166" i="28" s="1"/>
  <c r="J167" i="28"/>
  <c r="H169" i="28"/>
  <c r="I169" i="28"/>
  <c r="J170" i="28"/>
  <c r="G170" i="28" s="1"/>
  <c r="J171" i="28"/>
  <c r="G171" i="28" s="1"/>
  <c r="J173" i="28"/>
  <c r="J174" i="28"/>
  <c r="H175" i="28"/>
  <c r="I175" i="28"/>
  <c r="J176" i="28"/>
  <c r="J177" i="28"/>
  <c r="H178" i="28"/>
  <c r="I178" i="28"/>
  <c r="J179" i="28"/>
  <c r="J180" i="28"/>
  <c r="J181" i="28"/>
  <c r="I195" i="28"/>
  <c r="I201" i="28"/>
  <c r="J9" i="27"/>
  <c r="J11" i="27"/>
  <c r="I12" i="27"/>
  <c r="J12" i="27"/>
  <c r="I13" i="27"/>
  <c r="J13" i="27"/>
  <c r="J14" i="27"/>
  <c r="F15" i="27"/>
  <c r="H15" i="27" s="1"/>
  <c r="I19" i="27"/>
  <c r="J19" i="27"/>
  <c r="I21" i="27"/>
  <c r="J21" i="27"/>
  <c r="I22" i="27"/>
  <c r="J22" i="27"/>
  <c r="J23" i="27"/>
  <c r="J24" i="27"/>
  <c r="J25" i="27"/>
  <c r="J26" i="27"/>
  <c r="I27" i="27"/>
  <c r="J27" i="27"/>
  <c r="I28" i="27"/>
  <c r="J28" i="27"/>
  <c r="J29" i="27"/>
  <c r="F30" i="27"/>
  <c r="I35" i="27"/>
  <c r="J35" i="27"/>
  <c r="L38" i="27"/>
  <c r="F38" i="27" s="1"/>
  <c r="H38" i="27" s="1"/>
  <c r="N43" i="27"/>
  <c r="F43" i="27" s="1"/>
  <c r="H43" i="27" s="1"/>
  <c r="H42" i="27" s="1"/>
  <c r="J44" i="27"/>
  <c r="R44" i="27"/>
  <c r="J45" i="27"/>
  <c r="R45" i="27"/>
  <c r="R46" i="27"/>
  <c r="J49" i="27"/>
  <c r="J50" i="27"/>
  <c r="J51" i="27"/>
  <c r="J52" i="27"/>
  <c r="H53" i="27"/>
  <c r="I53" i="27"/>
  <c r="J54" i="27"/>
  <c r="J55" i="27"/>
  <c r="J56" i="27"/>
  <c r="J57" i="27"/>
  <c r="J58" i="27"/>
  <c r="J59" i="27"/>
  <c r="J60" i="27"/>
  <c r="J61" i="27"/>
  <c r="H63" i="27"/>
  <c r="I63" i="27"/>
  <c r="J64" i="27"/>
  <c r="J65" i="27"/>
  <c r="J66" i="27"/>
  <c r="J69" i="27"/>
  <c r="J70" i="27"/>
  <c r="J71" i="27"/>
  <c r="H68" i="27"/>
  <c r="I72" i="27"/>
  <c r="I68" i="27" s="1"/>
  <c r="J73" i="27"/>
  <c r="J74" i="27"/>
  <c r="J75" i="27"/>
  <c r="J76" i="27"/>
  <c r="H77" i="27"/>
  <c r="I77" i="27"/>
  <c r="J78" i="27"/>
  <c r="J79" i="27"/>
  <c r="J80" i="27"/>
  <c r="J81" i="27"/>
  <c r="J82" i="27"/>
  <c r="J83" i="27"/>
  <c r="H85" i="27"/>
  <c r="I85" i="27"/>
  <c r="J86" i="27"/>
  <c r="J87" i="27"/>
  <c r="J88" i="27"/>
  <c r="J89" i="27"/>
  <c r="J90" i="27"/>
  <c r="J91" i="27"/>
  <c r="J92" i="27"/>
  <c r="J93" i="27"/>
  <c r="J94" i="27"/>
  <c r="J95" i="27"/>
  <c r="J96" i="27"/>
  <c r="J97" i="27"/>
  <c r="H98" i="27"/>
  <c r="I98" i="27"/>
  <c r="J99" i="27"/>
  <c r="J100" i="27"/>
  <c r="J101" i="27"/>
  <c r="J102" i="27"/>
  <c r="J104" i="27"/>
  <c r="J105" i="27"/>
  <c r="J106" i="27"/>
  <c r="J107" i="27"/>
  <c r="J110" i="27"/>
  <c r="J111" i="27"/>
  <c r="J112" i="27"/>
  <c r="J113" i="27"/>
  <c r="J114" i="27"/>
  <c r="J115" i="27"/>
  <c r="J116" i="27"/>
  <c r="J117" i="27"/>
  <c r="J118" i="27"/>
  <c r="J119" i="27"/>
  <c r="J120" i="27"/>
  <c r="J121" i="27"/>
  <c r="J122" i="27"/>
  <c r="J123" i="27"/>
  <c r="J124" i="27"/>
  <c r="J125" i="27"/>
  <c r="J126" i="27"/>
  <c r="J127" i="27"/>
  <c r="J128" i="27"/>
  <c r="J129" i="27"/>
  <c r="J130" i="27"/>
  <c r="J131" i="27"/>
  <c r="J132" i="27"/>
  <c r="J133" i="27"/>
  <c r="J134" i="27"/>
  <c r="J135" i="27"/>
  <c r="J136" i="27"/>
  <c r="J137" i="27"/>
  <c r="J138" i="27"/>
  <c r="J140" i="27"/>
  <c r="J141" i="27"/>
  <c r="J142" i="27"/>
  <c r="I143" i="27"/>
  <c r="I144" i="27"/>
  <c r="I147" i="27"/>
  <c r="J147" i="27"/>
  <c r="J149" i="27"/>
  <c r="I151" i="27"/>
  <c r="I155" i="27"/>
  <c r="J156" i="27"/>
  <c r="J158" i="27"/>
  <c r="H160" i="27"/>
  <c r="I160" i="27"/>
  <c r="J161" i="27"/>
  <c r="J162" i="27"/>
  <c r="J163" i="27"/>
  <c r="H165" i="27"/>
  <c r="I165" i="27"/>
  <c r="J166" i="27"/>
  <c r="J167" i="27"/>
  <c r="H169" i="27"/>
  <c r="I169" i="27"/>
  <c r="J170" i="27"/>
  <c r="G170" i="27" s="1"/>
  <c r="J171" i="27"/>
  <c r="J173" i="27"/>
  <c r="J174" i="27"/>
  <c r="H175" i="27"/>
  <c r="I175" i="27"/>
  <c r="J176" i="27"/>
  <c r="J177" i="27"/>
  <c r="H178" i="27"/>
  <c r="I178" i="27"/>
  <c r="J179" i="27"/>
  <c r="J180" i="27"/>
  <c r="J181" i="27"/>
  <c r="I195" i="27"/>
  <c r="I201" i="27"/>
  <c r="J143" i="27"/>
  <c r="J32" i="27"/>
  <c r="I32" i="27"/>
  <c r="L7" i="26"/>
  <c r="J9" i="26"/>
  <c r="I11" i="26"/>
  <c r="J11" i="26"/>
  <c r="J12" i="26"/>
  <c r="I19" i="26"/>
  <c r="J19" i="26"/>
  <c r="J21" i="26"/>
  <c r="I22" i="26"/>
  <c r="J22" i="26"/>
  <c r="I23" i="26"/>
  <c r="J23" i="26"/>
  <c r="J24" i="26"/>
  <c r="J25" i="26"/>
  <c r="J26" i="26"/>
  <c r="I27" i="26"/>
  <c r="J27" i="26"/>
  <c r="I28" i="26"/>
  <c r="J28" i="26"/>
  <c r="J29" i="26"/>
  <c r="J32" i="26"/>
  <c r="I33" i="26"/>
  <c r="J34" i="26"/>
  <c r="I35" i="26"/>
  <c r="J35" i="26"/>
  <c r="L38" i="26"/>
  <c r="F38" i="26" s="1"/>
  <c r="H38" i="26" s="1"/>
  <c r="I42" i="26"/>
  <c r="N43" i="26"/>
  <c r="J44" i="26"/>
  <c r="J42" i="26" s="1"/>
  <c r="J45" i="26"/>
  <c r="R45" i="26"/>
  <c r="R46" i="26"/>
  <c r="J49" i="26"/>
  <c r="J50" i="26"/>
  <c r="J51" i="26"/>
  <c r="J52" i="26"/>
  <c r="H53" i="26"/>
  <c r="I53" i="26"/>
  <c r="J54" i="26"/>
  <c r="J55" i="26"/>
  <c r="J56" i="26"/>
  <c r="J57" i="26"/>
  <c r="J58" i="26"/>
  <c r="J59" i="26"/>
  <c r="J60" i="26"/>
  <c r="J61" i="26"/>
  <c r="H63" i="26"/>
  <c r="I63" i="26"/>
  <c r="J64" i="26"/>
  <c r="J65" i="26"/>
  <c r="J66" i="26"/>
  <c r="J69" i="26"/>
  <c r="J70" i="26"/>
  <c r="J71" i="26"/>
  <c r="H68" i="26"/>
  <c r="I72" i="26"/>
  <c r="I68" i="26" s="1"/>
  <c r="J73" i="26"/>
  <c r="J74" i="26"/>
  <c r="J75" i="26"/>
  <c r="J76" i="26"/>
  <c r="H77" i="26"/>
  <c r="I77" i="26"/>
  <c r="J78" i="26"/>
  <c r="J79" i="26"/>
  <c r="J80" i="26"/>
  <c r="J81" i="26"/>
  <c r="J82" i="26"/>
  <c r="J83" i="26"/>
  <c r="H85" i="26"/>
  <c r="I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H98" i="26"/>
  <c r="I98" i="26"/>
  <c r="J99" i="26"/>
  <c r="J100" i="26"/>
  <c r="J101" i="26"/>
  <c r="J102" i="26"/>
  <c r="J104" i="26"/>
  <c r="J105" i="26"/>
  <c r="J106" i="26"/>
  <c r="J107" i="26"/>
  <c r="J110" i="2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I139" i="26"/>
  <c r="J141" i="26"/>
  <c r="J139" i="26" s="1"/>
  <c r="I151" i="26"/>
  <c r="J151" i="26"/>
  <c r="I155" i="26"/>
  <c r="J156" i="26"/>
  <c r="J158" i="26"/>
  <c r="H160" i="26"/>
  <c r="I160" i="26"/>
  <c r="J161" i="26"/>
  <c r="J162" i="26"/>
  <c r="J163" i="26"/>
  <c r="H165" i="26"/>
  <c r="I165" i="26"/>
  <c r="J166" i="26"/>
  <c r="G166" i="26" s="1"/>
  <c r="J167" i="26"/>
  <c r="H169" i="26"/>
  <c r="I169" i="26"/>
  <c r="J170" i="26"/>
  <c r="G170" i="26" s="1"/>
  <c r="J171" i="26"/>
  <c r="J173" i="26"/>
  <c r="J174" i="26"/>
  <c r="H175" i="26"/>
  <c r="I175" i="26"/>
  <c r="J176" i="26"/>
  <c r="J177" i="26"/>
  <c r="G177" i="26" s="1"/>
  <c r="H178" i="26"/>
  <c r="I178" i="26"/>
  <c r="J179" i="26"/>
  <c r="J180" i="26"/>
  <c r="J181" i="26"/>
  <c r="I195" i="26"/>
  <c r="I201" i="26"/>
  <c r="I34" i="26"/>
  <c r="I32" i="26"/>
  <c r="J9" i="25"/>
  <c r="I11" i="25"/>
  <c r="J11" i="25"/>
  <c r="J12" i="25"/>
  <c r="J13" i="25"/>
  <c r="J14" i="25"/>
  <c r="I15" i="25"/>
  <c r="J15" i="25"/>
  <c r="J17" i="25"/>
  <c r="I19" i="25"/>
  <c r="J19" i="25"/>
  <c r="J21" i="25"/>
  <c r="J22" i="25"/>
  <c r="J23" i="25"/>
  <c r="J24" i="25"/>
  <c r="J25" i="25"/>
  <c r="J26" i="25"/>
  <c r="I27" i="25"/>
  <c r="J27" i="25"/>
  <c r="I28" i="25"/>
  <c r="J28" i="25"/>
  <c r="J29" i="25"/>
  <c r="F30" i="25"/>
  <c r="I33" i="25"/>
  <c r="J33" i="25"/>
  <c r="I34" i="25"/>
  <c r="I35" i="25"/>
  <c r="J35" i="25"/>
  <c r="L38" i="25"/>
  <c r="F38" i="25" s="1"/>
  <c r="H38" i="25" s="1"/>
  <c r="N43" i="25"/>
  <c r="F43" i="25" s="1"/>
  <c r="H43" i="25" s="1"/>
  <c r="H42" i="25" s="1"/>
  <c r="J44" i="25"/>
  <c r="R44" i="25"/>
  <c r="J45" i="25"/>
  <c r="R45" i="25"/>
  <c r="R46" i="25"/>
  <c r="J49" i="25"/>
  <c r="J50" i="25"/>
  <c r="J51" i="25"/>
  <c r="J52" i="25"/>
  <c r="H53" i="25"/>
  <c r="I53" i="25"/>
  <c r="J54" i="25"/>
  <c r="J55" i="25"/>
  <c r="J56" i="25"/>
  <c r="J57" i="25"/>
  <c r="J58" i="25"/>
  <c r="J59" i="25"/>
  <c r="J60" i="25"/>
  <c r="J61" i="25"/>
  <c r="H63" i="25"/>
  <c r="I63" i="25"/>
  <c r="J64" i="25"/>
  <c r="J65" i="25"/>
  <c r="J66" i="25"/>
  <c r="J69" i="25"/>
  <c r="J70" i="25"/>
  <c r="J71" i="25"/>
  <c r="H68" i="25"/>
  <c r="I72" i="25"/>
  <c r="I68" i="25" s="1"/>
  <c r="J73" i="25"/>
  <c r="J74" i="25"/>
  <c r="J75" i="25"/>
  <c r="J76" i="25"/>
  <c r="H77" i="25"/>
  <c r="I77" i="25"/>
  <c r="J78" i="25"/>
  <c r="J79" i="25"/>
  <c r="J80" i="25"/>
  <c r="J81" i="25"/>
  <c r="J82" i="25"/>
  <c r="J83" i="25"/>
  <c r="H85" i="25"/>
  <c r="I85" i="25"/>
  <c r="J86" i="25"/>
  <c r="J87" i="25"/>
  <c r="J88" i="25"/>
  <c r="J89" i="25"/>
  <c r="J90" i="25"/>
  <c r="J91" i="25"/>
  <c r="J92" i="25"/>
  <c r="J93" i="25"/>
  <c r="J94" i="25"/>
  <c r="J95" i="25"/>
  <c r="J96" i="25"/>
  <c r="J97" i="25"/>
  <c r="H98" i="25"/>
  <c r="I98" i="25"/>
  <c r="J99" i="25"/>
  <c r="J100" i="25"/>
  <c r="J101" i="25"/>
  <c r="J102" i="25"/>
  <c r="J104" i="25"/>
  <c r="J105" i="25"/>
  <c r="J106" i="25"/>
  <c r="J107" i="25"/>
  <c r="J110" i="25"/>
  <c r="J111" i="25"/>
  <c r="J112" i="25"/>
  <c r="J113" i="25"/>
  <c r="J114" i="25"/>
  <c r="J115" i="25"/>
  <c r="J116" i="25"/>
  <c r="J117" i="25"/>
  <c r="J118" i="25"/>
  <c r="J119" i="25"/>
  <c r="J120" i="25"/>
  <c r="J121" i="25"/>
  <c r="J122" i="25"/>
  <c r="J123" i="25"/>
  <c r="J124" i="25"/>
  <c r="J125" i="25"/>
  <c r="J126" i="25"/>
  <c r="J127" i="25"/>
  <c r="J128" i="25"/>
  <c r="J129" i="25"/>
  <c r="J130" i="25"/>
  <c r="J131" i="25"/>
  <c r="J132" i="25"/>
  <c r="J133" i="25"/>
  <c r="J134" i="25"/>
  <c r="J135" i="25"/>
  <c r="J136" i="25"/>
  <c r="J137" i="25"/>
  <c r="J138" i="25"/>
  <c r="J140" i="25"/>
  <c r="J141" i="25"/>
  <c r="J142" i="25"/>
  <c r="I143" i="25"/>
  <c r="J143" i="25"/>
  <c r="I145" i="25"/>
  <c r="J149" i="25"/>
  <c r="I151" i="25"/>
  <c r="I155" i="25"/>
  <c r="J156" i="25"/>
  <c r="J158" i="25"/>
  <c r="H160" i="25"/>
  <c r="I160" i="25"/>
  <c r="J161" i="25"/>
  <c r="J162" i="25"/>
  <c r="J163" i="25"/>
  <c r="H165" i="25"/>
  <c r="I165" i="25"/>
  <c r="J166" i="25"/>
  <c r="J167" i="25"/>
  <c r="H169" i="25"/>
  <c r="I169" i="25"/>
  <c r="J170" i="25"/>
  <c r="J171" i="25"/>
  <c r="G171" i="25" s="1"/>
  <c r="J173" i="25"/>
  <c r="J174" i="25"/>
  <c r="H175" i="25"/>
  <c r="I175" i="25"/>
  <c r="J176" i="25"/>
  <c r="J177" i="25"/>
  <c r="G177" i="25" s="1"/>
  <c r="H178" i="25"/>
  <c r="I178" i="25"/>
  <c r="J179" i="25"/>
  <c r="J180" i="25"/>
  <c r="J181" i="25"/>
  <c r="I195" i="25"/>
  <c r="I201" i="25"/>
  <c r="J147" i="25"/>
  <c r="I21" i="25"/>
  <c r="J9" i="24"/>
  <c r="J11" i="24"/>
  <c r="J12" i="24"/>
  <c r="J13" i="24"/>
  <c r="J14" i="24"/>
  <c r="F15" i="24"/>
  <c r="J15" i="24" s="1"/>
  <c r="J17" i="24"/>
  <c r="I19" i="24"/>
  <c r="J19" i="24"/>
  <c r="J21" i="24"/>
  <c r="J22" i="24"/>
  <c r="I23" i="24"/>
  <c r="J23" i="24"/>
  <c r="J24" i="24"/>
  <c r="I25" i="24"/>
  <c r="J25" i="24"/>
  <c r="J26" i="24"/>
  <c r="J27" i="24"/>
  <c r="I28" i="24"/>
  <c r="J28" i="24"/>
  <c r="J29" i="24"/>
  <c r="F30" i="24"/>
  <c r="H30" i="24" s="1"/>
  <c r="H20" i="24" s="1"/>
  <c r="J33" i="24"/>
  <c r="I35" i="24"/>
  <c r="J35" i="24"/>
  <c r="L38" i="24"/>
  <c r="F38" i="24" s="1"/>
  <c r="I40" i="24"/>
  <c r="J40" i="24"/>
  <c r="N43" i="24"/>
  <c r="F43" i="24" s="1"/>
  <c r="H43" i="24" s="1"/>
  <c r="H42" i="24" s="1"/>
  <c r="J44" i="24"/>
  <c r="R44" i="24"/>
  <c r="J45" i="24"/>
  <c r="R45" i="24"/>
  <c r="R46" i="24"/>
  <c r="J49" i="24"/>
  <c r="J50" i="24"/>
  <c r="J51" i="24"/>
  <c r="J52" i="24"/>
  <c r="H53" i="24"/>
  <c r="I53" i="24"/>
  <c r="J54" i="24"/>
  <c r="J55" i="24"/>
  <c r="J56" i="24"/>
  <c r="J57" i="24"/>
  <c r="J58" i="24"/>
  <c r="J59" i="24"/>
  <c r="J60" i="24"/>
  <c r="J61" i="24"/>
  <c r="H63" i="24"/>
  <c r="I63" i="24"/>
  <c r="J64" i="24"/>
  <c r="J65" i="24"/>
  <c r="J66" i="24"/>
  <c r="J69" i="24"/>
  <c r="J70" i="24"/>
  <c r="J71" i="24"/>
  <c r="H68" i="24"/>
  <c r="I72" i="24"/>
  <c r="I68" i="24" s="1"/>
  <c r="J73" i="24"/>
  <c r="J74" i="24"/>
  <c r="J75" i="24"/>
  <c r="J76" i="24"/>
  <c r="H77" i="24"/>
  <c r="I77" i="24"/>
  <c r="J78" i="24"/>
  <c r="J79" i="24"/>
  <c r="J80" i="24"/>
  <c r="J81" i="24"/>
  <c r="J82" i="24"/>
  <c r="J83" i="24"/>
  <c r="H85" i="24"/>
  <c r="I85" i="24"/>
  <c r="J86" i="24"/>
  <c r="J87" i="24"/>
  <c r="J88" i="24"/>
  <c r="J89" i="24"/>
  <c r="J90" i="24"/>
  <c r="J91" i="24"/>
  <c r="J92" i="24"/>
  <c r="J93" i="24"/>
  <c r="J94" i="24"/>
  <c r="J95" i="24"/>
  <c r="J96" i="24"/>
  <c r="J97" i="24"/>
  <c r="H98" i="24"/>
  <c r="I98" i="24"/>
  <c r="J99" i="24"/>
  <c r="J100" i="24"/>
  <c r="J101" i="24"/>
  <c r="J102" i="24"/>
  <c r="J104" i="24"/>
  <c r="J105" i="24"/>
  <c r="J106" i="24"/>
  <c r="J107" i="24"/>
  <c r="J110" i="24"/>
  <c r="J111" i="24"/>
  <c r="J112" i="24"/>
  <c r="J113" i="24"/>
  <c r="J114" i="24"/>
  <c r="J115" i="24"/>
  <c r="J116" i="24"/>
  <c r="J117" i="24"/>
  <c r="J118" i="24"/>
  <c r="J119" i="24"/>
  <c r="J120" i="24"/>
  <c r="J121" i="24"/>
  <c r="J122" i="24"/>
  <c r="J123" i="24"/>
  <c r="J124" i="24"/>
  <c r="J125" i="24"/>
  <c r="J126" i="24"/>
  <c r="J127" i="24"/>
  <c r="J128" i="24"/>
  <c r="J129" i="24"/>
  <c r="J130" i="24"/>
  <c r="J131" i="24"/>
  <c r="J132" i="24"/>
  <c r="J133" i="24"/>
  <c r="J134" i="24"/>
  <c r="J135" i="24"/>
  <c r="J136" i="24"/>
  <c r="J137" i="24"/>
  <c r="J138" i="24"/>
  <c r="J140" i="24"/>
  <c r="J141" i="24"/>
  <c r="J142" i="24"/>
  <c r="I143" i="24"/>
  <c r="J143" i="24"/>
  <c r="I144" i="24"/>
  <c r="I147" i="24"/>
  <c r="J149" i="24"/>
  <c r="I151" i="24"/>
  <c r="I155" i="24"/>
  <c r="J156" i="24"/>
  <c r="J158" i="24"/>
  <c r="H160" i="24"/>
  <c r="I160" i="24"/>
  <c r="J161" i="24"/>
  <c r="J162" i="24"/>
  <c r="J163" i="24"/>
  <c r="H165" i="24"/>
  <c r="I165" i="24"/>
  <c r="J166" i="24"/>
  <c r="G166" i="24" s="1"/>
  <c r="J167" i="24"/>
  <c r="H169" i="24"/>
  <c r="I169" i="24"/>
  <c r="J170" i="24"/>
  <c r="J171" i="24"/>
  <c r="G171" i="24" s="1"/>
  <c r="J173" i="24"/>
  <c r="J174" i="24"/>
  <c r="H175" i="24"/>
  <c r="I175" i="24"/>
  <c r="J176" i="24"/>
  <c r="J177" i="24"/>
  <c r="G177" i="24" s="1"/>
  <c r="H178" i="24"/>
  <c r="I178" i="24"/>
  <c r="J179" i="24"/>
  <c r="J180" i="24"/>
  <c r="J181" i="24"/>
  <c r="I195" i="24"/>
  <c r="I201" i="24"/>
  <c r="J147" i="24"/>
  <c r="I21" i="24"/>
  <c r="J9" i="23"/>
  <c r="J11" i="23"/>
  <c r="J12" i="23"/>
  <c r="I13" i="23"/>
  <c r="J13" i="23"/>
  <c r="J14" i="23"/>
  <c r="F15" i="23"/>
  <c r="I19" i="23"/>
  <c r="J19" i="23"/>
  <c r="J21" i="23"/>
  <c r="I22" i="23"/>
  <c r="J22" i="23"/>
  <c r="J23" i="23"/>
  <c r="J24" i="23"/>
  <c r="I25" i="23"/>
  <c r="J25" i="23"/>
  <c r="J26" i="23"/>
  <c r="I27" i="23"/>
  <c r="J27" i="23"/>
  <c r="J28" i="23"/>
  <c r="J29" i="23"/>
  <c r="F30" i="23"/>
  <c r="I33" i="23"/>
  <c r="J33" i="23"/>
  <c r="I34" i="23"/>
  <c r="I35" i="23"/>
  <c r="J35" i="23"/>
  <c r="L38" i="23"/>
  <c r="F38" i="23" s="1"/>
  <c r="H38" i="23" s="1"/>
  <c r="I40" i="23"/>
  <c r="N43" i="23"/>
  <c r="F43" i="23" s="1"/>
  <c r="H43" i="23" s="1"/>
  <c r="H42" i="23" s="1"/>
  <c r="J44" i="23"/>
  <c r="R44" i="23"/>
  <c r="J45" i="23"/>
  <c r="R45" i="23"/>
  <c r="R46" i="23"/>
  <c r="J49" i="23"/>
  <c r="J50" i="23"/>
  <c r="J51" i="23"/>
  <c r="J52" i="23"/>
  <c r="H53" i="23"/>
  <c r="I53" i="23"/>
  <c r="J54" i="23"/>
  <c r="J55" i="23"/>
  <c r="J56" i="23"/>
  <c r="J57" i="23"/>
  <c r="J58" i="23"/>
  <c r="J59" i="23"/>
  <c r="J60" i="23"/>
  <c r="J61" i="23"/>
  <c r="H63" i="23"/>
  <c r="I63" i="23"/>
  <c r="J64" i="23"/>
  <c r="J65" i="23"/>
  <c r="J66" i="23"/>
  <c r="J69" i="23"/>
  <c r="J70" i="23"/>
  <c r="J71" i="23"/>
  <c r="H68" i="23"/>
  <c r="I72" i="23"/>
  <c r="I68" i="23" s="1"/>
  <c r="J73" i="23"/>
  <c r="J74" i="23"/>
  <c r="J75" i="23"/>
  <c r="J76" i="23"/>
  <c r="H77" i="23"/>
  <c r="I77" i="23"/>
  <c r="J78" i="23"/>
  <c r="J79" i="23"/>
  <c r="J80" i="23"/>
  <c r="J81" i="23"/>
  <c r="J82" i="23"/>
  <c r="J83" i="23"/>
  <c r="H85" i="23"/>
  <c r="I85" i="23"/>
  <c r="J86" i="23"/>
  <c r="J87" i="23"/>
  <c r="J88" i="23"/>
  <c r="J89" i="23"/>
  <c r="J90" i="23"/>
  <c r="J91" i="23"/>
  <c r="J92" i="23"/>
  <c r="J93" i="23"/>
  <c r="J94" i="23"/>
  <c r="J95" i="23"/>
  <c r="J96" i="23"/>
  <c r="J97" i="23"/>
  <c r="H98" i="23"/>
  <c r="I98" i="23"/>
  <c r="J99" i="23"/>
  <c r="J100" i="23"/>
  <c r="J101" i="23"/>
  <c r="J102" i="23"/>
  <c r="J104" i="23"/>
  <c r="J105" i="23"/>
  <c r="J106" i="23"/>
  <c r="J107" i="23"/>
  <c r="J110" i="23"/>
  <c r="J111" i="23"/>
  <c r="J112" i="23"/>
  <c r="J113" i="23"/>
  <c r="J114" i="23"/>
  <c r="J115" i="23"/>
  <c r="J116" i="23"/>
  <c r="J117" i="23"/>
  <c r="J118" i="23"/>
  <c r="J119" i="23"/>
  <c r="J120" i="23"/>
  <c r="J121" i="23"/>
  <c r="J122" i="23"/>
  <c r="J123" i="23"/>
  <c r="J124" i="23"/>
  <c r="J125" i="23"/>
  <c r="J126" i="23"/>
  <c r="J127" i="23"/>
  <c r="J128" i="23"/>
  <c r="J129" i="23"/>
  <c r="J130" i="23"/>
  <c r="J131" i="23"/>
  <c r="J132" i="23"/>
  <c r="J133" i="23"/>
  <c r="J134" i="23"/>
  <c r="J135" i="23"/>
  <c r="J136" i="23"/>
  <c r="J137" i="23"/>
  <c r="J138" i="23"/>
  <c r="J140" i="23"/>
  <c r="J141" i="23"/>
  <c r="J142" i="23"/>
  <c r="I143" i="23"/>
  <c r="J143" i="23"/>
  <c r="J145" i="23"/>
  <c r="I145" i="23"/>
  <c r="J147" i="23"/>
  <c r="I148" i="23"/>
  <c r="J149" i="23"/>
  <c r="I151" i="23"/>
  <c r="I155" i="23"/>
  <c r="J156" i="23"/>
  <c r="J158" i="23"/>
  <c r="H160" i="23"/>
  <c r="I160" i="23"/>
  <c r="J161" i="23"/>
  <c r="J162" i="23"/>
  <c r="J163" i="23"/>
  <c r="H165" i="23"/>
  <c r="I165" i="23"/>
  <c r="J166" i="23"/>
  <c r="G166" i="23" s="1"/>
  <c r="J167" i="23"/>
  <c r="H169" i="23"/>
  <c r="I169" i="23"/>
  <c r="J170" i="23"/>
  <c r="J171" i="23"/>
  <c r="G171" i="23" s="1"/>
  <c r="J173" i="23"/>
  <c r="J174" i="23"/>
  <c r="H175" i="23"/>
  <c r="I175" i="23"/>
  <c r="J176" i="23"/>
  <c r="J177" i="23"/>
  <c r="G177" i="23" s="1"/>
  <c r="H178" i="23"/>
  <c r="I178" i="23"/>
  <c r="J179" i="23"/>
  <c r="J180" i="23"/>
  <c r="J181" i="23"/>
  <c r="H195" i="23"/>
  <c r="I195" i="23"/>
  <c r="I201" i="23"/>
  <c r="J34" i="23"/>
  <c r="J9" i="20"/>
  <c r="J11" i="20"/>
  <c r="J12" i="20"/>
  <c r="J13" i="20"/>
  <c r="J14" i="20"/>
  <c r="F15" i="20"/>
  <c r="J15" i="20" s="1"/>
  <c r="I19" i="20"/>
  <c r="J19" i="20"/>
  <c r="J21" i="20"/>
  <c r="J22" i="20"/>
  <c r="J23" i="20"/>
  <c r="I24" i="20"/>
  <c r="J24" i="20"/>
  <c r="I25" i="20"/>
  <c r="J25" i="20"/>
  <c r="J26" i="20"/>
  <c r="J27" i="20"/>
  <c r="I28" i="20"/>
  <c r="J28" i="20"/>
  <c r="I29" i="20"/>
  <c r="J29" i="20"/>
  <c r="I30" i="20"/>
  <c r="J30" i="20"/>
  <c r="J32" i="20"/>
  <c r="I33" i="20"/>
  <c r="J33" i="20"/>
  <c r="I35" i="20"/>
  <c r="J35" i="20"/>
  <c r="L38" i="20"/>
  <c r="F38" i="20" s="1"/>
  <c r="J40" i="20"/>
  <c r="N43" i="20"/>
  <c r="F43" i="20" s="1"/>
  <c r="H43" i="20" s="1"/>
  <c r="H42" i="20" s="1"/>
  <c r="J44" i="20"/>
  <c r="R44" i="20"/>
  <c r="J45" i="20"/>
  <c r="R45" i="20"/>
  <c r="R46" i="20"/>
  <c r="J49" i="20"/>
  <c r="J50" i="20"/>
  <c r="J51" i="20"/>
  <c r="J52" i="20"/>
  <c r="H53" i="20"/>
  <c r="I53" i="20"/>
  <c r="J54" i="20"/>
  <c r="J55" i="20"/>
  <c r="J56" i="20"/>
  <c r="J57" i="20"/>
  <c r="J58" i="20"/>
  <c r="J59" i="20"/>
  <c r="J60" i="20"/>
  <c r="J61" i="20"/>
  <c r="H63" i="20"/>
  <c r="I63" i="20"/>
  <c r="J64" i="20"/>
  <c r="J65" i="20"/>
  <c r="J66" i="20"/>
  <c r="J69" i="20"/>
  <c r="J70" i="20"/>
  <c r="J71" i="20"/>
  <c r="H68" i="20"/>
  <c r="I72" i="20"/>
  <c r="I68" i="20" s="1"/>
  <c r="J73" i="20"/>
  <c r="J74" i="20"/>
  <c r="J75" i="20"/>
  <c r="J76" i="20"/>
  <c r="H77" i="20"/>
  <c r="I77" i="20"/>
  <c r="J78" i="20"/>
  <c r="J79" i="20"/>
  <c r="J80" i="20"/>
  <c r="J81" i="20"/>
  <c r="J82" i="20"/>
  <c r="J83" i="20"/>
  <c r="H85" i="20"/>
  <c r="I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H98" i="20"/>
  <c r="I98" i="20"/>
  <c r="J99" i="20"/>
  <c r="J100" i="20"/>
  <c r="J101" i="20"/>
  <c r="J102" i="20"/>
  <c r="J104" i="20"/>
  <c r="J105" i="20"/>
  <c r="J106" i="20"/>
  <c r="J107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40" i="20"/>
  <c r="J141" i="20"/>
  <c r="J142" i="20"/>
  <c r="J143" i="20"/>
  <c r="I145" i="20"/>
  <c r="J149" i="20"/>
  <c r="I151" i="20"/>
  <c r="I155" i="20"/>
  <c r="J156" i="20"/>
  <c r="J158" i="20"/>
  <c r="H160" i="20"/>
  <c r="I160" i="20"/>
  <c r="J161" i="20"/>
  <c r="J162" i="20"/>
  <c r="J163" i="20"/>
  <c r="H165" i="20"/>
  <c r="I165" i="20"/>
  <c r="J166" i="20"/>
  <c r="J167" i="20"/>
  <c r="H169" i="20"/>
  <c r="I169" i="20"/>
  <c r="J170" i="20"/>
  <c r="G170" i="20" s="1"/>
  <c r="J171" i="20"/>
  <c r="G171" i="20" s="1"/>
  <c r="J173" i="20"/>
  <c r="J174" i="20"/>
  <c r="H175" i="20"/>
  <c r="I175" i="20"/>
  <c r="J176" i="20"/>
  <c r="J177" i="20"/>
  <c r="G177" i="20" s="1"/>
  <c r="H178" i="20"/>
  <c r="I178" i="20"/>
  <c r="J179" i="20"/>
  <c r="J180" i="20"/>
  <c r="J181" i="20"/>
  <c r="I195" i="20"/>
  <c r="I201" i="20"/>
  <c r="J147" i="20"/>
  <c r="J145" i="20"/>
  <c r="I11" i="20"/>
  <c r="I21" i="20"/>
  <c r="L7" i="19"/>
  <c r="J9" i="19"/>
  <c r="J11" i="19"/>
  <c r="J12" i="19"/>
  <c r="J17" i="19"/>
  <c r="I19" i="19"/>
  <c r="J19" i="19"/>
  <c r="J21" i="19"/>
  <c r="J22" i="19"/>
  <c r="I23" i="19"/>
  <c r="J23" i="19"/>
  <c r="I24" i="19"/>
  <c r="J24" i="19"/>
  <c r="J25" i="19"/>
  <c r="J26" i="19"/>
  <c r="I27" i="19"/>
  <c r="J27" i="19"/>
  <c r="J28" i="19"/>
  <c r="J29" i="19"/>
  <c r="I35" i="19"/>
  <c r="J35" i="19"/>
  <c r="L38" i="19"/>
  <c r="F38" i="19" s="1"/>
  <c r="H38" i="19" s="1"/>
  <c r="I42" i="19"/>
  <c r="N43" i="19"/>
  <c r="J44" i="19"/>
  <c r="J42" i="19" s="1"/>
  <c r="J45" i="19"/>
  <c r="R45" i="19"/>
  <c r="R46" i="19"/>
  <c r="J49" i="19"/>
  <c r="J50" i="19"/>
  <c r="J51" i="19"/>
  <c r="J52" i="19"/>
  <c r="H53" i="19"/>
  <c r="I53" i="19"/>
  <c r="J54" i="19"/>
  <c r="J55" i="19"/>
  <c r="J56" i="19"/>
  <c r="J57" i="19"/>
  <c r="J58" i="19"/>
  <c r="J59" i="19"/>
  <c r="J60" i="19"/>
  <c r="J61" i="19"/>
  <c r="H63" i="19"/>
  <c r="I63" i="19"/>
  <c r="J64" i="19"/>
  <c r="J65" i="19"/>
  <c r="J66" i="19"/>
  <c r="J69" i="19"/>
  <c r="J70" i="19"/>
  <c r="J71" i="19"/>
  <c r="H68" i="19"/>
  <c r="I72" i="19"/>
  <c r="I68" i="19" s="1"/>
  <c r="J73" i="19"/>
  <c r="J74" i="19"/>
  <c r="J75" i="19"/>
  <c r="J76" i="19"/>
  <c r="H77" i="19"/>
  <c r="I77" i="19"/>
  <c r="J78" i="19"/>
  <c r="J79" i="19"/>
  <c r="J80" i="19"/>
  <c r="J81" i="19"/>
  <c r="J82" i="19"/>
  <c r="J83" i="19"/>
  <c r="H85" i="19"/>
  <c r="I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H98" i="19"/>
  <c r="I98" i="19"/>
  <c r="J99" i="19"/>
  <c r="J100" i="19"/>
  <c r="J101" i="19"/>
  <c r="J102" i="19"/>
  <c r="J104" i="19"/>
  <c r="J105" i="19"/>
  <c r="J106" i="19"/>
  <c r="J107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I139" i="19"/>
  <c r="J141" i="19"/>
  <c r="J139" i="19" s="1"/>
  <c r="I151" i="19"/>
  <c r="J151" i="19"/>
  <c r="I155" i="19"/>
  <c r="J156" i="19"/>
  <c r="J158" i="19"/>
  <c r="H160" i="19"/>
  <c r="I160" i="19"/>
  <c r="J161" i="19"/>
  <c r="J162" i="19"/>
  <c r="J163" i="19"/>
  <c r="H165" i="19"/>
  <c r="I165" i="19"/>
  <c r="J166" i="19"/>
  <c r="J167" i="19"/>
  <c r="H169" i="19"/>
  <c r="I169" i="19"/>
  <c r="J170" i="19"/>
  <c r="J171" i="19"/>
  <c r="J173" i="19"/>
  <c r="J174" i="19"/>
  <c r="H175" i="19"/>
  <c r="I175" i="19"/>
  <c r="J176" i="19"/>
  <c r="J177" i="19"/>
  <c r="G177" i="19" s="1"/>
  <c r="H178" i="19"/>
  <c r="I178" i="19"/>
  <c r="J179" i="19"/>
  <c r="J180" i="19"/>
  <c r="J181" i="19"/>
  <c r="I195" i="19"/>
  <c r="I201" i="19"/>
  <c r="BW54" i="2"/>
  <c r="BW36" i="2"/>
  <c r="BW156" i="2"/>
  <c r="BW166" i="2"/>
  <c r="BW179" i="2"/>
  <c r="L7" i="16"/>
  <c r="J9" i="16"/>
  <c r="J11" i="16"/>
  <c r="I12" i="16"/>
  <c r="J12" i="16"/>
  <c r="I19" i="16"/>
  <c r="J19" i="16"/>
  <c r="I21" i="16"/>
  <c r="J21" i="16"/>
  <c r="J22" i="16"/>
  <c r="I23" i="16"/>
  <c r="J23" i="16"/>
  <c r="J24" i="16"/>
  <c r="I25" i="16"/>
  <c r="J25" i="16"/>
  <c r="J26" i="16"/>
  <c r="I27" i="16"/>
  <c r="J27" i="16"/>
  <c r="J28" i="16"/>
  <c r="I29" i="16"/>
  <c r="J29" i="16"/>
  <c r="I35" i="16"/>
  <c r="J35" i="16"/>
  <c r="L38" i="16"/>
  <c r="F38" i="16" s="1"/>
  <c r="H38" i="16" s="1"/>
  <c r="I42" i="16"/>
  <c r="N43" i="16"/>
  <c r="J44" i="16"/>
  <c r="J42" i="16" s="1"/>
  <c r="J45" i="16"/>
  <c r="R45" i="16"/>
  <c r="R46" i="16"/>
  <c r="J49" i="16"/>
  <c r="J50" i="16"/>
  <c r="J51" i="16"/>
  <c r="J52" i="16"/>
  <c r="H53" i="16"/>
  <c r="I53" i="16"/>
  <c r="J54" i="16"/>
  <c r="J55" i="16"/>
  <c r="J56" i="16"/>
  <c r="J57" i="16"/>
  <c r="J58" i="16"/>
  <c r="J59" i="16"/>
  <c r="J60" i="16"/>
  <c r="J61" i="16"/>
  <c r="H63" i="16"/>
  <c r="I63" i="16"/>
  <c r="J64" i="16"/>
  <c r="J65" i="16"/>
  <c r="J66" i="16"/>
  <c r="J69" i="16"/>
  <c r="J70" i="16"/>
  <c r="J71" i="16"/>
  <c r="H68" i="16"/>
  <c r="I72" i="16"/>
  <c r="I68" i="16" s="1"/>
  <c r="J73" i="16"/>
  <c r="J74" i="16"/>
  <c r="J75" i="16"/>
  <c r="J76" i="16"/>
  <c r="H77" i="16"/>
  <c r="I77" i="16"/>
  <c r="J78" i="16"/>
  <c r="J79" i="16"/>
  <c r="J80" i="16"/>
  <c r="J81" i="16"/>
  <c r="J82" i="16"/>
  <c r="J83" i="16"/>
  <c r="H85" i="16"/>
  <c r="I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H98" i="16"/>
  <c r="I98" i="16"/>
  <c r="J99" i="16"/>
  <c r="J100" i="16"/>
  <c r="J101" i="16"/>
  <c r="J102" i="16"/>
  <c r="J104" i="16"/>
  <c r="J105" i="16"/>
  <c r="J106" i="16"/>
  <c r="J107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I139" i="16"/>
  <c r="J141" i="16"/>
  <c r="J139" i="16" s="1"/>
  <c r="I151" i="16"/>
  <c r="J151" i="16"/>
  <c r="I155" i="16"/>
  <c r="J156" i="16"/>
  <c r="J158" i="16"/>
  <c r="H160" i="16"/>
  <c r="I160" i="16"/>
  <c r="J161" i="16"/>
  <c r="J162" i="16"/>
  <c r="J163" i="16"/>
  <c r="H165" i="16"/>
  <c r="I165" i="16"/>
  <c r="J166" i="16"/>
  <c r="G166" i="16" s="1"/>
  <c r="J167" i="16"/>
  <c r="H169" i="16"/>
  <c r="I169" i="16"/>
  <c r="J170" i="16"/>
  <c r="G170" i="16" s="1"/>
  <c r="J171" i="16"/>
  <c r="G171" i="16"/>
  <c r="J173" i="16"/>
  <c r="J174" i="16"/>
  <c r="H175" i="16"/>
  <c r="I175" i="16"/>
  <c r="J176" i="16"/>
  <c r="J177" i="16"/>
  <c r="G177" i="16" s="1"/>
  <c r="H178" i="16"/>
  <c r="I178" i="16"/>
  <c r="J179" i="16"/>
  <c r="J180" i="16"/>
  <c r="J181" i="16"/>
  <c r="I195" i="16"/>
  <c r="I201" i="16"/>
  <c r="J32" i="16"/>
  <c r="I32" i="16"/>
  <c r="J9" i="14"/>
  <c r="J11" i="14"/>
  <c r="J12" i="14"/>
  <c r="F15" i="14"/>
  <c r="H15" i="14" s="1"/>
  <c r="J18" i="14"/>
  <c r="I19" i="14"/>
  <c r="J19" i="14"/>
  <c r="I21" i="14"/>
  <c r="J21" i="14"/>
  <c r="J22" i="14"/>
  <c r="J23" i="14"/>
  <c r="J24" i="14"/>
  <c r="J25" i="14"/>
  <c r="J26" i="14"/>
  <c r="I27" i="14"/>
  <c r="J27" i="14"/>
  <c r="I28" i="14"/>
  <c r="J28" i="14"/>
  <c r="J29" i="14"/>
  <c r="F30" i="14"/>
  <c r="J33" i="14"/>
  <c r="J34" i="14"/>
  <c r="I34" i="14"/>
  <c r="I35" i="14"/>
  <c r="J35" i="14"/>
  <c r="L38" i="14"/>
  <c r="F38" i="14" s="1"/>
  <c r="H38" i="14" s="1"/>
  <c r="I40" i="14"/>
  <c r="I42" i="14"/>
  <c r="N43" i="14"/>
  <c r="J44" i="14"/>
  <c r="J42" i="14"/>
  <c r="J45" i="14"/>
  <c r="R45" i="14"/>
  <c r="R46" i="14"/>
  <c r="J49" i="14"/>
  <c r="J50" i="14"/>
  <c r="J51" i="14"/>
  <c r="J52" i="14"/>
  <c r="H53" i="14"/>
  <c r="I53" i="14"/>
  <c r="J54" i="14"/>
  <c r="J55" i="14"/>
  <c r="J56" i="14"/>
  <c r="J57" i="14"/>
  <c r="J58" i="14"/>
  <c r="J59" i="14"/>
  <c r="J60" i="14"/>
  <c r="J61" i="14"/>
  <c r="H63" i="14"/>
  <c r="I63" i="14"/>
  <c r="J64" i="14"/>
  <c r="J65" i="14"/>
  <c r="J66" i="14"/>
  <c r="J69" i="14"/>
  <c r="J70" i="14"/>
  <c r="J71" i="14"/>
  <c r="H68" i="14"/>
  <c r="I72" i="14"/>
  <c r="I68" i="14" s="1"/>
  <c r="J73" i="14"/>
  <c r="J74" i="14"/>
  <c r="J75" i="14"/>
  <c r="J76" i="14"/>
  <c r="H77" i="14"/>
  <c r="I77" i="14"/>
  <c r="J78" i="14"/>
  <c r="J79" i="14"/>
  <c r="J80" i="14"/>
  <c r="J81" i="14"/>
  <c r="J82" i="14"/>
  <c r="J83" i="14"/>
  <c r="H85" i="14"/>
  <c r="I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H98" i="14"/>
  <c r="I98" i="14"/>
  <c r="J99" i="14"/>
  <c r="J100" i="14"/>
  <c r="J101" i="14"/>
  <c r="J102" i="14"/>
  <c r="J104" i="14"/>
  <c r="J105" i="14"/>
  <c r="J106" i="14"/>
  <c r="J107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I139" i="14"/>
  <c r="J141" i="14"/>
  <c r="J139" i="14" s="1"/>
  <c r="I151" i="14"/>
  <c r="I155" i="14"/>
  <c r="J156" i="14"/>
  <c r="J158" i="14"/>
  <c r="H160" i="14"/>
  <c r="I160" i="14"/>
  <c r="J161" i="14"/>
  <c r="J162" i="14"/>
  <c r="J163" i="14"/>
  <c r="H165" i="14"/>
  <c r="I165" i="14"/>
  <c r="J166" i="14"/>
  <c r="J167" i="14"/>
  <c r="H169" i="14"/>
  <c r="I169" i="14"/>
  <c r="J170" i="14"/>
  <c r="G170" i="14" s="1"/>
  <c r="J171" i="14"/>
  <c r="G171" i="14" s="1"/>
  <c r="J173" i="14"/>
  <c r="J174" i="14"/>
  <c r="H175" i="14"/>
  <c r="I175" i="14"/>
  <c r="J176" i="14"/>
  <c r="J177" i="14"/>
  <c r="H178" i="14"/>
  <c r="I178" i="14"/>
  <c r="J179" i="14"/>
  <c r="J180" i="14"/>
  <c r="J181" i="14"/>
  <c r="I195" i="14"/>
  <c r="I201" i="14"/>
  <c r="I33" i="14"/>
  <c r="I24" i="14"/>
  <c r="J32" i="14"/>
  <c r="I32" i="14"/>
  <c r="J9" i="13"/>
  <c r="J11" i="13"/>
  <c r="I12" i="13"/>
  <c r="J12" i="13"/>
  <c r="J13" i="13"/>
  <c r="J14" i="13"/>
  <c r="I15" i="13"/>
  <c r="J17" i="13"/>
  <c r="I19" i="13"/>
  <c r="J19" i="13"/>
  <c r="J21" i="13"/>
  <c r="J22" i="13"/>
  <c r="J23" i="13"/>
  <c r="I24" i="13"/>
  <c r="J24" i="13"/>
  <c r="J25" i="13"/>
  <c r="J26" i="13"/>
  <c r="I27" i="13"/>
  <c r="J27" i="13"/>
  <c r="J28" i="13"/>
  <c r="J29" i="13"/>
  <c r="I30" i="13"/>
  <c r="J30" i="13"/>
  <c r="I33" i="13"/>
  <c r="I34" i="13"/>
  <c r="J34" i="13"/>
  <c r="I35" i="13"/>
  <c r="J35" i="13"/>
  <c r="L38" i="13"/>
  <c r="F38" i="13" s="1"/>
  <c r="H38" i="13" s="1"/>
  <c r="I40" i="13"/>
  <c r="N43" i="13"/>
  <c r="F43" i="13" s="1"/>
  <c r="H43" i="13" s="1"/>
  <c r="H42" i="13" s="1"/>
  <c r="J44" i="13"/>
  <c r="R44" i="13"/>
  <c r="J45" i="13"/>
  <c r="R45" i="13"/>
  <c r="R46" i="13"/>
  <c r="J49" i="13"/>
  <c r="J50" i="13"/>
  <c r="J51" i="13"/>
  <c r="J52" i="13"/>
  <c r="H53" i="13"/>
  <c r="I53" i="13"/>
  <c r="J54" i="13"/>
  <c r="J55" i="13"/>
  <c r="J56" i="13"/>
  <c r="J57" i="13"/>
  <c r="J58" i="13"/>
  <c r="J59" i="13"/>
  <c r="J60" i="13"/>
  <c r="J61" i="13"/>
  <c r="H63" i="13"/>
  <c r="I63" i="13"/>
  <c r="J64" i="13"/>
  <c r="J65" i="13"/>
  <c r="J66" i="13"/>
  <c r="J69" i="13"/>
  <c r="J70" i="13"/>
  <c r="J71" i="13"/>
  <c r="H68" i="13"/>
  <c r="I72" i="13"/>
  <c r="I68" i="13" s="1"/>
  <c r="J73" i="13"/>
  <c r="J74" i="13"/>
  <c r="J75" i="13"/>
  <c r="J76" i="13"/>
  <c r="H77" i="13"/>
  <c r="I77" i="13"/>
  <c r="J78" i="13"/>
  <c r="J79" i="13"/>
  <c r="J80" i="13"/>
  <c r="J81" i="13"/>
  <c r="J82" i="13"/>
  <c r="J83" i="13"/>
  <c r="H85" i="13"/>
  <c r="I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H98" i="13"/>
  <c r="I98" i="13"/>
  <c r="J99" i="13"/>
  <c r="J100" i="13"/>
  <c r="J101" i="13"/>
  <c r="J102" i="13"/>
  <c r="J104" i="13"/>
  <c r="J105" i="13"/>
  <c r="J106" i="13"/>
  <c r="J107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40" i="13"/>
  <c r="J141" i="13"/>
  <c r="J142" i="13"/>
  <c r="I143" i="13"/>
  <c r="J143" i="13"/>
  <c r="I147" i="13"/>
  <c r="J148" i="13"/>
  <c r="J149" i="13"/>
  <c r="I151" i="13"/>
  <c r="I155" i="13"/>
  <c r="J156" i="13"/>
  <c r="J158" i="13"/>
  <c r="H160" i="13"/>
  <c r="I160" i="13"/>
  <c r="J161" i="13"/>
  <c r="J162" i="13"/>
  <c r="J163" i="13"/>
  <c r="H165" i="13"/>
  <c r="I165" i="13"/>
  <c r="J166" i="13"/>
  <c r="G166" i="13" s="1"/>
  <c r="J167" i="13"/>
  <c r="H169" i="13"/>
  <c r="I169" i="13"/>
  <c r="J170" i="13"/>
  <c r="J171" i="13"/>
  <c r="G171" i="13" s="1"/>
  <c r="J173" i="13"/>
  <c r="J174" i="13"/>
  <c r="H175" i="13"/>
  <c r="I175" i="13"/>
  <c r="J176" i="13"/>
  <c r="J177" i="13"/>
  <c r="H178" i="13"/>
  <c r="I178" i="13"/>
  <c r="J179" i="13"/>
  <c r="J180" i="13"/>
  <c r="J181" i="13"/>
  <c r="I195" i="13"/>
  <c r="I201" i="13"/>
  <c r="J15" i="13"/>
  <c r="J33" i="13"/>
  <c r="J147" i="13"/>
  <c r="J9" i="12"/>
  <c r="J11" i="12"/>
  <c r="J12" i="12"/>
  <c r="F15" i="12"/>
  <c r="J17" i="12"/>
  <c r="J18" i="12"/>
  <c r="J19" i="12"/>
  <c r="J21" i="12"/>
  <c r="J22" i="12"/>
  <c r="I23" i="12"/>
  <c r="J23" i="12"/>
  <c r="J24" i="12"/>
  <c r="I25" i="12"/>
  <c r="J25" i="12"/>
  <c r="J26" i="12"/>
  <c r="J27" i="12"/>
  <c r="I28" i="12"/>
  <c r="J28" i="12"/>
  <c r="I29" i="12"/>
  <c r="J29" i="12"/>
  <c r="F30" i="12"/>
  <c r="H30" i="12" s="1"/>
  <c r="H20" i="12" s="1"/>
  <c r="J33" i="12"/>
  <c r="I33" i="12"/>
  <c r="I34" i="12"/>
  <c r="I35" i="12"/>
  <c r="J35" i="12"/>
  <c r="L38" i="12"/>
  <c r="F38" i="12" s="1"/>
  <c r="I42" i="12"/>
  <c r="N43" i="12"/>
  <c r="J44" i="12"/>
  <c r="J42" i="12" s="1"/>
  <c r="J45" i="12"/>
  <c r="R45" i="12"/>
  <c r="R46" i="12"/>
  <c r="J49" i="12"/>
  <c r="J50" i="12"/>
  <c r="J51" i="12"/>
  <c r="J52" i="12"/>
  <c r="H53" i="12"/>
  <c r="I53" i="12"/>
  <c r="J54" i="12"/>
  <c r="J55" i="12"/>
  <c r="J56" i="12"/>
  <c r="J57" i="12"/>
  <c r="J58" i="12"/>
  <c r="J59" i="12"/>
  <c r="J60" i="12"/>
  <c r="J61" i="12"/>
  <c r="H63" i="12"/>
  <c r="I63" i="12"/>
  <c r="J64" i="12"/>
  <c r="J65" i="12"/>
  <c r="J66" i="12"/>
  <c r="J69" i="12"/>
  <c r="J70" i="12"/>
  <c r="J71" i="12"/>
  <c r="H68" i="12"/>
  <c r="I72" i="12"/>
  <c r="I68" i="12" s="1"/>
  <c r="J73" i="12"/>
  <c r="J74" i="12"/>
  <c r="J75" i="12"/>
  <c r="J76" i="12"/>
  <c r="H77" i="12"/>
  <c r="I77" i="12"/>
  <c r="J78" i="12"/>
  <c r="J79" i="12"/>
  <c r="J80" i="12"/>
  <c r="J81" i="12"/>
  <c r="J82" i="12"/>
  <c r="J83" i="12"/>
  <c r="H85" i="12"/>
  <c r="I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H98" i="12"/>
  <c r="I98" i="12"/>
  <c r="J99" i="12"/>
  <c r="J100" i="12"/>
  <c r="J101" i="12"/>
  <c r="J102" i="12"/>
  <c r="J104" i="12"/>
  <c r="J105" i="12"/>
  <c r="J106" i="12"/>
  <c r="J107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I139" i="12"/>
  <c r="J141" i="12"/>
  <c r="J139" i="12" s="1"/>
  <c r="I151" i="12"/>
  <c r="I155" i="12"/>
  <c r="J156" i="12"/>
  <c r="J158" i="12"/>
  <c r="H160" i="12"/>
  <c r="I160" i="12"/>
  <c r="J161" i="12"/>
  <c r="J162" i="12"/>
  <c r="J163" i="12"/>
  <c r="H165" i="12"/>
  <c r="I165" i="12"/>
  <c r="J166" i="12"/>
  <c r="G166" i="12" s="1"/>
  <c r="J167" i="12"/>
  <c r="H169" i="12"/>
  <c r="I169" i="12"/>
  <c r="J170" i="12"/>
  <c r="G170" i="12" s="1"/>
  <c r="J171" i="12"/>
  <c r="J173" i="12"/>
  <c r="J174" i="12"/>
  <c r="H175" i="12"/>
  <c r="I175" i="12"/>
  <c r="J176" i="12"/>
  <c r="J177" i="12"/>
  <c r="G177" i="12" s="1"/>
  <c r="H178" i="12"/>
  <c r="I178" i="12"/>
  <c r="J179" i="12"/>
  <c r="J180" i="12"/>
  <c r="J181" i="12"/>
  <c r="I195" i="12"/>
  <c r="I201" i="12"/>
  <c r="I11" i="12"/>
  <c r="J9" i="11"/>
  <c r="J11" i="11"/>
  <c r="J12" i="11"/>
  <c r="F15" i="11"/>
  <c r="I17" i="11"/>
  <c r="J17" i="11"/>
  <c r="J18" i="11"/>
  <c r="I19" i="11"/>
  <c r="J19" i="11"/>
  <c r="J21" i="11"/>
  <c r="I22" i="11"/>
  <c r="J22" i="11"/>
  <c r="J23" i="11"/>
  <c r="I24" i="11"/>
  <c r="J24" i="11"/>
  <c r="I25" i="11"/>
  <c r="J25" i="11"/>
  <c r="I26" i="11"/>
  <c r="J26" i="11"/>
  <c r="J27" i="11"/>
  <c r="I28" i="11"/>
  <c r="J28" i="11"/>
  <c r="J29" i="11"/>
  <c r="F30" i="11"/>
  <c r="H30" i="11" s="1"/>
  <c r="H20" i="11" s="1"/>
  <c r="I33" i="11"/>
  <c r="J33" i="11"/>
  <c r="I34" i="11"/>
  <c r="I35" i="11"/>
  <c r="J35" i="11"/>
  <c r="L38" i="11"/>
  <c r="F38" i="11" s="1"/>
  <c r="H38" i="11" s="1"/>
  <c r="I42" i="11"/>
  <c r="N43" i="11"/>
  <c r="J44" i="11"/>
  <c r="J42" i="11" s="1"/>
  <c r="J45" i="11"/>
  <c r="R45" i="11"/>
  <c r="R46" i="11"/>
  <c r="J49" i="11"/>
  <c r="J50" i="11"/>
  <c r="J51" i="11"/>
  <c r="J52" i="11"/>
  <c r="H53" i="11"/>
  <c r="I53" i="11"/>
  <c r="J54" i="11"/>
  <c r="J55" i="11"/>
  <c r="J56" i="11"/>
  <c r="J57" i="11"/>
  <c r="J58" i="11"/>
  <c r="J59" i="11"/>
  <c r="J60" i="11"/>
  <c r="J61" i="11"/>
  <c r="H63" i="11"/>
  <c r="I63" i="11"/>
  <c r="J64" i="11"/>
  <c r="J65" i="11"/>
  <c r="J66" i="11"/>
  <c r="J69" i="11"/>
  <c r="J70" i="11"/>
  <c r="J71" i="11"/>
  <c r="H68" i="11"/>
  <c r="I72" i="11"/>
  <c r="I68" i="11" s="1"/>
  <c r="J73" i="11"/>
  <c r="J74" i="11"/>
  <c r="J75" i="11"/>
  <c r="J76" i="11"/>
  <c r="H77" i="11"/>
  <c r="I77" i="11"/>
  <c r="J78" i="11"/>
  <c r="J79" i="11"/>
  <c r="J80" i="11"/>
  <c r="J81" i="11"/>
  <c r="J82" i="11"/>
  <c r="J83" i="11"/>
  <c r="H85" i="11"/>
  <c r="I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H98" i="11"/>
  <c r="I98" i="11"/>
  <c r="J99" i="11"/>
  <c r="J100" i="11"/>
  <c r="J101" i="11"/>
  <c r="J102" i="11"/>
  <c r="J104" i="11"/>
  <c r="J105" i="11"/>
  <c r="J106" i="11"/>
  <c r="J107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I139" i="11"/>
  <c r="J141" i="11"/>
  <c r="J139" i="11" s="1"/>
  <c r="I151" i="11"/>
  <c r="I155" i="11"/>
  <c r="J156" i="11"/>
  <c r="J158" i="11"/>
  <c r="H160" i="11"/>
  <c r="I160" i="11"/>
  <c r="J161" i="11"/>
  <c r="J162" i="11"/>
  <c r="J163" i="11"/>
  <c r="H165" i="11"/>
  <c r="I165" i="11"/>
  <c r="J166" i="11"/>
  <c r="G166" i="11" s="1"/>
  <c r="J167" i="11"/>
  <c r="H169" i="11"/>
  <c r="I169" i="11"/>
  <c r="J170" i="11"/>
  <c r="G170" i="11" s="1"/>
  <c r="J171" i="11"/>
  <c r="G171" i="11" s="1"/>
  <c r="J173" i="11"/>
  <c r="J174" i="11"/>
  <c r="H175" i="11"/>
  <c r="I175" i="11"/>
  <c r="J176" i="11"/>
  <c r="J177" i="11"/>
  <c r="G177" i="11" s="1"/>
  <c r="H178" i="11"/>
  <c r="I178" i="11"/>
  <c r="J179" i="11"/>
  <c r="J180" i="11"/>
  <c r="J181" i="11"/>
  <c r="I195" i="11"/>
  <c r="I201" i="11"/>
  <c r="J34" i="11"/>
  <c r="J30" i="11"/>
  <c r="J9" i="10"/>
  <c r="J11" i="10"/>
  <c r="J12" i="10"/>
  <c r="J13" i="10"/>
  <c r="J14" i="10"/>
  <c r="F15" i="10"/>
  <c r="J17" i="10"/>
  <c r="I19" i="10"/>
  <c r="J19" i="10"/>
  <c r="J21" i="10"/>
  <c r="J22" i="10"/>
  <c r="J23" i="10"/>
  <c r="I24" i="10"/>
  <c r="J24" i="10"/>
  <c r="I25" i="10"/>
  <c r="J25" i="10"/>
  <c r="J26" i="10"/>
  <c r="J27" i="10"/>
  <c r="J28" i="10"/>
  <c r="J29" i="10"/>
  <c r="J30" i="10"/>
  <c r="I33" i="10"/>
  <c r="J34" i="10"/>
  <c r="I34" i="10"/>
  <c r="I35" i="10"/>
  <c r="J35" i="10"/>
  <c r="L38" i="10"/>
  <c r="F38" i="10" s="1"/>
  <c r="H38" i="10" s="1"/>
  <c r="N43" i="10"/>
  <c r="F43" i="10" s="1"/>
  <c r="H43" i="10" s="1"/>
  <c r="H42" i="10" s="1"/>
  <c r="J44" i="10"/>
  <c r="R44" i="10"/>
  <c r="J45" i="10"/>
  <c r="R45" i="10"/>
  <c r="R46" i="10"/>
  <c r="J49" i="10"/>
  <c r="J50" i="10"/>
  <c r="J51" i="10"/>
  <c r="J52" i="10"/>
  <c r="H53" i="10"/>
  <c r="I53" i="10"/>
  <c r="J54" i="10"/>
  <c r="J55" i="10"/>
  <c r="J56" i="10"/>
  <c r="J57" i="10"/>
  <c r="J58" i="10"/>
  <c r="J59" i="10"/>
  <c r="J60" i="10"/>
  <c r="J61" i="10"/>
  <c r="H63" i="10"/>
  <c r="I63" i="10"/>
  <c r="J64" i="10"/>
  <c r="J65" i="10"/>
  <c r="J66" i="10"/>
  <c r="J69" i="10"/>
  <c r="J70" i="10"/>
  <c r="J71" i="10"/>
  <c r="H68" i="10"/>
  <c r="I72" i="10"/>
  <c r="I68" i="10" s="1"/>
  <c r="J73" i="10"/>
  <c r="J74" i="10"/>
  <c r="J75" i="10"/>
  <c r="J76" i="10"/>
  <c r="H77" i="10"/>
  <c r="I77" i="10"/>
  <c r="J78" i="10"/>
  <c r="J79" i="10"/>
  <c r="J80" i="10"/>
  <c r="J81" i="10"/>
  <c r="J82" i="10"/>
  <c r="J83" i="10"/>
  <c r="H85" i="10"/>
  <c r="I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H98" i="10"/>
  <c r="I98" i="10"/>
  <c r="J99" i="10"/>
  <c r="J100" i="10"/>
  <c r="J101" i="10"/>
  <c r="J102" i="10"/>
  <c r="J104" i="10"/>
  <c r="J105" i="10"/>
  <c r="J106" i="10"/>
  <c r="J107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40" i="10"/>
  <c r="J141" i="10"/>
  <c r="J142" i="10"/>
  <c r="J144" i="10"/>
  <c r="I144" i="10"/>
  <c r="J149" i="10"/>
  <c r="I151" i="10"/>
  <c r="I155" i="10"/>
  <c r="J156" i="10"/>
  <c r="J158" i="10"/>
  <c r="H160" i="10"/>
  <c r="I160" i="10"/>
  <c r="J161" i="10"/>
  <c r="J162" i="10"/>
  <c r="J163" i="10"/>
  <c r="H165" i="10"/>
  <c r="I165" i="10"/>
  <c r="J166" i="10"/>
  <c r="G166" i="10" s="1"/>
  <c r="J167" i="10"/>
  <c r="H169" i="10"/>
  <c r="I169" i="10"/>
  <c r="J170" i="10"/>
  <c r="G170" i="10" s="1"/>
  <c r="J171" i="10"/>
  <c r="G171" i="10" s="1"/>
  <c r="J173" i="10"/>
  <c r="J174" i="10"/>
  <c r="H175" i="10"/>
  <c r="I175" i="10"/>
  <c r="J176" i="10"/>
  <c r="J177" i="10"/>
  <c r="G177" i="10" s="1"/>
  <c r="H178" i="10"/>
  <c r="I178" i="10"/>
  <c r="J179" i="10"/>
  <c r="J180" i="10"/>
  <c r="J181" i="10"/>
  <c r="I195" i="10"/>
  <c r="I201" i="10"/>
  <c r="J32" i="10"/>
  <c r="J33" i="10"/>
  <c r="BW9" i="2"/>
  <c r="F15" i="9"/>
  <c r="H15" i="9" s="1"/>
  <c r="F30" i="9"/>
  <c r="H30" i="9" s="1"/>
  <c r="H20" i="9" s="1"/>
  <c r="L38" i="9"/>
  <c r="F38" i="9" s="1"/>
  <c r="N43" i="9"/>
  <c r="F43" i="9" s="1"/>
  <c r="H43" i="9" s="1"/>
  <c r="H42" i="9" s="1"/>
  <c r="R44" i="9"/>
  <c r="BW45" i="2"/>
  <c r="R45" i="9"/>
  <c r="R46" i="9"/>
  <c r="BW49" i="2"/>
  <c r="BW52" i="2"/>
  <c r="H53" i="9"/>
  <c r="BW57" i="2"/>
  <c r="BW58" i="2"/>
  <c r="BW61" i="2"/>
  <c r="H63" i="9"/>
  <c r="BW66" i="2"/>
  <c r="BW71" i="2"/>
  <c r="H68" i="9"/>
  <c r="BW76" i="2"/>
  <c r="H77" i="9"/>
  <c r="H85" i="9"/>
  <c r="BW94" i="2"/>
  <c r="H98" i="9"/>
  <c r="BW100" i="2"/>
  <c r="BW101" i="2"/>
  <c r="BW104" i="2"/>
  <c r="BW111" i="2"/>
  <c r="BW113" i="2"/>
  <c r="BW117" i="2"/>
  <c r="BW118" i="2"/>
  <c r="BW121" i="2"/>
  <c r="BW122" i="2"/>
  <c r="BW125" i="2"/>
  <c r="BW129" i="2"/>
  <c r="BW130" i="2"/>
  <c r="BW133" i="2"/>
  <c r="BW137" i="2"/>
  <c r="BW149" i="2"/>
  <c r="H160" i="9"/>
  <c r="BW162" i="2"/>
  <c r="BW163" i="2"/>
  <c r="H165" i="9"/>
  <c r="BW167" i="2"/>
  <c r="H169" i="9"/>
  <c r="G171" i="9"/>
  <c r="H175" i="9"/>
  <c r="G177" i="9"/>
  <c r="H178" i="9"/>
  <c r="BW180" i="2"/>
  <c r="L7" i="8"/>
  <c r="J9" i="8"/>
  <c r="J11" i="8"/>
  <c r="J12" i="8"/>
  <c r="J17" i="8"/>
  <c r="J18" i="8"/>
  <c r="I19" i="8"/>
  <c r="J19" i="8"/>
  <c r="J21" i="8"/>
  <c r="I22" i="8"/>
  <c r="J22" i="8"/>
  <c r="J23" i="8"/>
  <c r="I24" i="8"/>
  <c r="J24" i="8"/>
  <c r="I25" i="8"/>
  <c r="J25" i="8"/>
  <c r="I26" i="8"/>
  <c r="J26" i="8"/>
  <c r="J27" i="8"/>
  <c r="J28" i="8"/>
  <c r="I29" i="8"/>
  <c r="J29" i="8"/>
  <c r="I33" i="8"/>
  <c r="J33" i="8"/>
  <c r="J34" i="8"/>
  <c r="I35" i="8"/>
  <c r="J35" i="8"/>
  <c r="L38" i="8"/>
  <c r="F38" i="8" s="1"/>
  <c r="H38" i="8" s="1"/>
  <c r="I42" i="8"/>
  <c r="N43" i="8"/>
  <c r="J44" i="8"/>
  <c r="J42" i="8" s="1"/>
  <c r="J45" i="8"/>
  <c r="R45" i="8"/>
  <c r="R46" i="8"/>
  <c r="J49" i="8"/>
  <c r="J50" i="8"/>
  <c r="J51" i="8"/>
  <c r="J52" i="8"/>
  <c r="H53" i="8"/>
  <c r="I53" i="8"/>
  <c r="J54" i="8"/>
  <c r="J55" i="8"/>
  <c r="J56" i="8"/>
  <c r="J57" i="8"/>
  <c r="J58" i="8"/>
  <c r="J59" i="8"/>
  <c r="J60" i="8"/>
  <c r="J61" i="8"/>
  <c r="H63" i="8"/>
  <c r="I63" i="8"/>
  <c r="J64" i="8"/>
  <c r="J65" i="8"/>
  <c r="J66" i="8"/>
  <c r="J69" i="8"/>
  <c r="J70" i="8"/>
  <c r="J71" i="8"/>
  <c r="H68" i="8"/>
  <c r="I72" i="8"/>
  <c r="I68" i="8" s="1"/>
  <c r="J73" i="8"/>
  <c r="J74" i="8"/>
  <c r="J75" i="8"/>
  <c r="J76" i="8"/>
  <c r="H77" i="8"/>
  <c r="I77" i="8"/>
  <c r="J78" i="8"/>
  <c r="J79" i="8"/>
  <c r="J80" i="8"/>
  <c r="J81" i="8"/>
  <c r="J82" i="8"/>
  <c r="J83" i="8"/>
  <c r="H85" i="8"/>
  <c r="I85" i="8"/>
  <c r="J86" i="8"/>
  <c r="J87" i="8"/>
  <c r="J88" i="8"/>
  <c r="J89" i="8"/>
  <c r="J90" i="8"/>
  <c r="J91" i="8"/>
  <c r="J92" i="8"/>
  <c r="J93" i="8"/>
  <c r="J94" i="8"/>
  <c r="J95" i="8"/>
  <c r="J96" i="8"/>
  <c r="J97" i="8"/>
  <c r="H98" i="8"/>
  <c r="I98" i="8"/>
  <c r="J99" i="8"/>
  <c r="J100" i="8"/>
  <c r="J101" i="8"/>
  <c r="J102" i="8"/>
  <c r="J104" i="8"/>
  <c r="J105" i="8"/>
  <c r="J106" i="8"/>
  <c r="J107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I139" i="8"/>
  <c r="J141" i="8"/>
  <c r="J139" i="8" s="1"/>
  <c r="I151" i="8"/>
  <c r="J151" i="8"/>
  <c r="I155" i="8"/>
  <c r="J156" i="8"/>
  <c r="J158" i="8"/>
  <c r="H160" i="8"/>
  <c r="I160" i="8"/>
  <c r="J161" i="8"/>
  <c r="J162" i="8"/>
  <c r="J163" i="8"/>
  <c r="H165" i="8"/>
  <c r="I165" i="8"/>
  <c r="J166" i="8"/>
  <c r="G166" i="8" s="1"/>
  <c r="J167" i="8"/>
  <c r="H169" i="8"/>
  <c r="I169" i="8"/>
  <c r="J170" i="8"/>
  <c r="J171" i="8"/>
  <c r="G171" i="8" s="1"/>
  <c r="J173" i="8"/>
  <c r="J174" i="8"/>
  <c r="H175" i="8"/>
  <c r="I175" i="8"/>
  <c r="J176" i="8"/>
  <c r="J177" i="8"/>
  <c r="H178" i="8"/>
  <c r="I178" i="8"/>
  <c r="J179" i="8"/>
  <c r="J180" i="8"/>
  <c r="J181" i="8"/>
  <c r="I195" i="8"/>
  <c r="I201" i="8"/>
  <c r="I34" i="8"/>
  <c r="L7" i="7"/>
  <c r="J9" i="7"/>
  <c r="J11" i="7"/>
  <c r="J12" i="7"/>
  <c r="J19" i="7"/>
  <c r="J21" i="7"/>
  <c r="J22" i="7"/>
  <c r="I23" i="7"/>
  <c r="J23" i="7"/>
  <c r="I24" i="7"/>
  <c r="J24" i="7"/>
  <c r="J25" i="7"/>
  <c r="J26" i="7"/>
  <c r="I27" i="7"/>
  <c r="J27" i="7"/>
  <c r="I28" i="7"/>
  <c r="J28" i="7"/>
  <c r="J29" i="7"/>
  <c r="I35" i="7"/>
  <c r="J35" i="7"/>
  <c r="L38" i="7"/>
  <c r="F38" i="7" s="1"/>
  <c r="H38" i="7" s="1"/>
  <c r="I42" i="7"/>
  <c r="N43" i="7"/>
  <c r="J44" i="7"/>
  <c r="J42" i="7" s="1"/>
  <c r="J45" i="7"/>
  <c r="R45" i="7"/>
  <c r="R46" i="7"/>
  <c r="J49" i="7"/>
  <c r="J50" i="7"/>
  <c r="J51" i="7"/>
  <c r="J52" i="7"/>
  <c r="H53" i="7"/>
  <c r="I53" i="7"/>
  <c r="J54" i="7"/>
  <c r="J55" i="7"/>
  <c r="J56" i="7"/>
  <c r="J57" i="7"/>
  <c r="J58" i="7"/>
  <c r="J59" i="7"/>
  <c r="J60" i="7"/>
  <c r="J61" i="7"/>
  <c r="H63" i="7"/>
  <c r="I63" i="7"/>
  <c r="J64" i="7"/>
  <c r="J65" i="7"/>
  <c r="J66" i="7"/>
  <c r="J69" i="7"/>
  <c r="J70" i="7"/>
  <c r="J71" i="7"/>
  <c r="H68" i="7"/>
  <c r="I72" i="7"/>
  <c r="I68" i="7" s="1"/>
  <c r="J73" i="7"/>
  <c r="J74" i="7"/>
  <c r="J75" i="7"/>
  <c r="J76" i="7"/>
  <c r="H77" i="7"/>
  <c r="I77" i="7"/>
  <c r="J78" i="7"/>
  <c r="J79" i="7"/>
  <c r="J80" i="7"/>
  <c r="J81" i="7"/>
  <c r="J82" i="7"/>
  <c r="J83" i="7"/>
  <c r="H85" i="7"/>
  <c r="I85" i="7"/>
  <c r="J86" i="7"/>
  <c r="J87" i="7"/>
  <c r="J88" i="7"/>
  <c r="J89" i="7"/>
  <c r="J90" i="7"/>
  <c r="J91" i="7"/>
  <c r="J92" i="7"/>
  <c r="J93" i="7"/>
  <c r="J94" i="7"/>
  <c r="J95" i="7"/>
  <c r="J96" i="7"/>
  <c r="J97" i="7"/>
  <c r="H98" i="7"/>
  <c r="I98" i="7"/>
  <c r="J99" i="7"/>
  <c r="J100" i="7"/>
  <c r="J101" i="7"/>
  <c r="J102" i="7"/>
  <c r="J104" i="7"/>
  <c r="J105" i="7"/>
  <c r="J106" i="7"/>
  <c r="J107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I139" i="7"/>
  <c r="J141" i="7"/>
  <c r="J139" i="7" s="1"/>
  <c r="I151" i="7"/>
  <c r="J151" i="7"/>
  <c r="I155" i="7"/>
  <c r="J156" i="7"/>
  <c r="J158" i="7"/>
  <c r="H160" i="7"/>
  <c r="I160" i="7"/>
  <c r="J161" i="7"/>
  <c r="J162" i="7"/>
  <c r="J163" i="7"/>
  <c r="H165" i="7"/>
  <c r="I165" i="7"/>
  <c r="J166" i="7"/>
  <c r="G166" i="7" s="1"/>
  <c r="J167" i="7"/>
  <c r="H169" i="7"/>
  <c r="I169" i="7"/>
  <c r="J170" i="7"/>
  <c r="J171" i="7"/>
  <c r="G171" i="7" s="1"/>
  <c r="J173" i="7"/>
  <c r="J174" i="7"/>
  <c r="H175" i="7"/>
  <c r="I175" i="7"/>
  <c r="J176" i="7"/>
  <c r="J177" i="7"/>
  <c r="G177" i="7" s="1"/>
  <c r="H178" i="7"/>
  <c r="I178" i="7"/>
  <c r="J179" i="7"/>
  <c r="J180" i="7"/>
  <c r="J181" i="7"/>
  <c r="I195" i="7"/>
  <c r="I201" i="7"/>
  <c r="L7" i="6"/>
  <c r="J9" i="6"/>
  <c r="J11" i="6"/>
  <c r="J12" i="6"/>
  <c r="J19" i="6"/>
  <c r="J21" i="6"/>
  <c r="J22" i="6"/>
  <c r="I23" i="6"/>
  <c r="J23" i="6"/>
  <c r="J24" i="6"/>
  <c r="I25" i="6"/>
  <c r="J25" i="6"/>
  <c r="J26" i="6"/>
  <c r="J27" i="6"/>
  <c r="I28" i="6"/>
  <c r="J28" i="6"/>
  <c r="J29" i="6"/>
  <c r="J32" i="6"/>
  <c r="I33" i="6"/>
  <c r="J34" i="6"/>
  <c r="I34" i="6"/>
  <c r="I35" i="6"/>
  <c r="J35" i="6"/>
  <c r="L38" i="6"/>
  <c r="F38" i="6" s="1"/>
  <c r="H38" i="6" s="1"/>
  <c r="J40" i="6"/>
  <c r="I42" i="6"/>
  <c r="N43" i="6"/>
  <c r="J44" i="6"/>
  <c r="J42" i="6" s="1"/>
  <c r="J45" i="6"/>
  <c r="R45" i="6"/>
  <c r="R46" i="6"/>
  <c r="J49" i="6"/>
  <c r="J50" i="6"/>
  <c r="J51" i="6"/>
  <c r="J52" i="6"/>
  <c r="H53" i="6"/>
  <c r="I53" i="6"/>
  <c r="J54" i="6"/>
  <c r="J55" i="6"/>
  <c r="J56" i="6"/>
  <c r="J57" i="6"/>
  <c r="J58" i="6"/>
  <c r="J59" i="6"/>
  <c r="J60" i="6"/>
  <c r="J61" i="6"/>
  <c r="H63" i="6"/>
  <c r="I63" i="6"/>
  <c r="J64" i="6"/>
  <c r="J65" i="6"/>
  <c r="J66" i="6"/>
  <c r="J69" i="6"/>
  <c r="J70" i="6"/>
  <c r="J71" i="6"/>
  <c r="H68" i="6"/>
  <c r="I72" i="6"/>
  <c r="I68" i="6" s="1"/>
  <c r="J73" i="6"/>
  <c r="J74" i="6"/>
  <c r="J75" i="6"/>
  <c r="J76" i="6"/>
  <c r="H77" i="6"/>
  <c r="I77" i="6"/>
  <c r="J78" i="6"/>
  <c r="J79" i="6"/>
  <c r="J80" i="6"/>
  <c r="J81" i="6"/>
  <c r="J82" i="6"/>
  <c r="J83" i="6"/>
  <c r="H85" i="6"/>
  <c r="I85" i="6"/>
  <c r="J86" i="6"/>
  <c r="J87" i="6"/>
  <c r="J88" i="6"/>
  <c r="J89" i="6"/>
  <c r="J90" i="6"/>
  <c r="J91" i="6"/>
  <c r="J92" i="6"/>
  <c r="J93" i="6"/>
  <c r="J94" i="6"/>
  <c r="J95" i="6"/>
  <c r="J96" i="6"/>
  <c r="J97" i="6"/>
  <c r="H98" i="6"/>
  <c r="I98" i="6"/>
  <c r="J99" i="6"/>
  <c r="J100" i="6"/>
  <c r="J101" i="6"/>
  <c r="J102" i="6"/>
  <c r="J104" i="6"/>
  <c r="J105" i="6"/>
  <c r="J106" i="6"/>
  <c r="J107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I139" i="6"/>
  <c r="J141" i="6"/>
  <c r="J139" i="6" s="1"/>
  <c r="I151" i="6"/>
  <c r="J151" i="6"/>
  <c r="I155" i="6"/>
  <c r="J156" i="6"/>
  <c r="J158" i="6"/>
  <c r="H160" i="6"/>
  <c r="I160" i="6"/>
  <c r="J161" i="6"/>
  <c r="J162" i="6"/>
  <c r="J163" i="6"/>
  <c r="H165" i="6"/>
  <c r="I165" i="6"/>
  <c r="J166" i="6"/>
  <c r="J167" i="6"/>
  <c r="H169" i="6"/>
  <c r="I169" i="6"/>
  <c r="J170" i="6"/>
  <c r="J171" i="6"/>
  <c r="G171" i="6" s="1"/>
  <c r="J173" i="6"/>
  <c r="J174" i="6"/>
  <c r="H175" i="6"/>
  <c r="I175" i="6"/>
  <c r="J176" i="6"/>
  <c r="J177" i="6"/>
  <c r="G177" i="6" s="1"/>
  <c r="H178" i="6"/>
  <c r="I178" i="6"/>
  <c r="J179" i="6"/>
  <c r="J180" i="6"/>
  <c r="J181" i="6"/>
  <c r="I195" i="6"/>
  <c r="I201" i="6"/>
  <c r="J33" i="6"/>
  <c r="L7" i="5"/>
  <c r="J9" i="5"/>
  <c r="J11" i="5"/>
  <c r="J12" i="5"/>
  <c r="I19" i="5"/>
  <c r="J19" i="5"/>
  <c r="J21" i="5"/>
  <c r="J22" i="5"/>
  <c r="I23" i="5"/>
  <c r="J23" i="5"/>
  <c r="I24" i="5"/>
  <c r="J24" i="5"/>
  <c r="I25" i="5"/>
  <c r="J25" i="5"/>
  <c r="J26" i="5"/>
  <c r="I27" i="5"/>
  <c r="J27" i="5"/>
  <c r="I28" i="5"/>
  <c r="J28" i="5"/>
  <c r="I29" i="5"/>
  <c r="J29" i="5"/>
  <c r="I33" i="5"/>
  <c r="J33" i="5"/>
  <c r="I34" i="5"/>
  <c r="I35" i="5"/>
  <c r="J35" i="5"/>
  <c r="L38" i="5"/>
  <c r="F38" i="5" s="1"/>
  <c r="H38" i="5" s="1"/>
  <c r="I42" i="5"/>
  <c r="N43" i="5"/>
  <c r="J44" i="5"/>
  <c r="J42" i="5" s="1"/>
  <c r="J45" i="5"/>
  <c r="R45" i="5"/>
  <c r="R46" i="5"/>
  <c r="J49" i="5"/>
  <c r="J50" i="5"/>
  <c r="J51" i="5"/>
  <c r="J52" i="5"/>
  <c r="H53" i="5"/>
  <c r="I53" i="5"/>
  <c r="J54" i="5"/>
  <c r="J55" i="5"/>
  <c r="J56" i="5"/>
  <c r="J57" i="5"/>
  <c r="J58" i="5"/>
  <c r="J59" i="5"/>
  <c r="J60" i="5"/>
  <c r="J61" i="5"/>
  <c r="H63" i="5"/>
  <c r="I63" i="5"/>
  <c r="J64" i="5"/>
  <c r="J65" i="5"/>
  <c r="J66" i="5"/>
  <c r="J69" i="5"/>
  <c r="J70" i="5"/>
  <c r="J71" i="5"/>
  <c r="H68" i="5"/>
  <c r="I72" i="5"/>
  <c r="I68" i="5" s="1"/>
  <c r="J73" i="5"/>
  <c r="J74" i="5"/>
  <c r="J75" i="5"/>
  <c r="J76" i="5"/>
  <c r="H77" i="5"/>
  <c r="I77" i="5"/>
  <c r="J78" i="5"/>
  <c r="J79" i="5"/>
  <c r="J80" i="5"/>
  <c r="J81" i="5"/>
  <c r="J82" i="5"/>
  <c r="J83" i="5"/>
  <c r="H85" i="5"/>
  <c r="I85" i="5"/>
  <c r="J86" i="5"/>
  <c r="J87" i="5"/>
  <c r="J88" i="5"/>
  <c r="J89" i="5"/>
  <c r="J90" i="5"/>
  <c r="J91" i="5"/>
  <c r="J92" i="5"/>
  <c r="J93" i="5"/>
  <c r="J94" i="5"/>
  <c r="J95" i="5"/>
  <c r="J96" i="5"/>
  <c r="J97" i="5"/>
  <c r="H98" i="5"/>
  <c r="I98" i="5"/>
  <c r="J99" i="5"/>
  <c r="J100" i="5"/>
  <c r="J101" i="5"/>
  <c r="J102" i="5"/>
  <c r="J104" i="5"/>
  <c r="J105" i="5"/>
  <c r="J106" i="5"/>
  <c r="J107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I139" i="5"/>
  <c r="J141" i="5"/>
  <c r="J139" i="5" s="1"/>
  <c r="I151" i="5"/>
  <c r="J151" i="5"/>
  <c r="I155" i="5"/>
  <c r="J156" i="5"/>
  <c r="J158" i="5"/>
  <c r="H160" i="5"/>
  <c r="I160" i="5"/>
  <c r="J161" i="5"/>
  <c r="J162" i="5"/>
  <c r="J163" i="5"/>
  <c r="H165" i="5"/>
  <c r="I165" i="5"/>
  <c r="J166" i="5"/>
  <c r="G166" i="5" s="1"/>
  <c r="J167" i="5"/>
  <c r="H169" i="5"/>
  <c r="I169" i="5"/>
  <c r="J170" i="5"/>
  <c r="J171" i="5"/>
  <c r="G171" i="5" s="1"/>
  <c r="J173" i="5"/>
  <c r="J174" i="5"/>
  <c r="H175" i="5"/>
  <c r="I175" i="5"/>
  <c r="J176" i="5"/>
  <c r="J177" i="5"/>
  <c r="G177" i="5" s="1"/>
  <c r="H178" i="5"/>
  <c r="I178" i="5"/>
  <c r="J179" i="5"/>
  <c r="J180" i="5"/>
  <c r="J181" i="5"/>
  <c r="I195" i="5"/>
  <c r="I201" i="5"/>
  <c r="I21" i="5"/>
  <c r="I11" i="5"/>
  <c r="L7" i="4"/>
  <c r="J9" i="4"/>
  <c r="J11" i="4"/>
  <c r="J12" i="4"/>
  <c r="J17" i="4"/>
  <c r="I19" i="4"/>
  <c r="J19" i="4"/>
  <c r="J21" i="4"/>
  <c r="J22" i="4"/>
  <c r="I23" i="4"/>
  <c r="J23" i="4"/>
  <c r="I24" i="4"/>
  <c r="J24" i="4"/>
  <c r="J25" i="4"/>
  <c r="I26" i="4"/>
  <c r="J26" i="4"/>
  <c r="J27" i="4"/>
  <c r="J28" i="4"/>
  <c r="J29" i="4"/>
  <c r="I33" i="4"/>
  <c r="J34" i="4"/>
  <c r="I35" i="4"/>
  <c r="J35" i="4"/>
  <c r="L38" i="4"/>
  <c r="F38" i="4" s="1"/>
  <c r="H38" i="4" s="1"/>
  <c r="I40" i="4"/>
  <c r="I42" i="4"/>
  <c r="N43" i="4"/>
  <c r="J44" i="4"/>
  <c r="J42" i="4"/>
  <c r="J45" i="4"/>
  <c r="R45" i="4"/>
  <c r="R46" i="4"/>
  <c r="J49" i="4"/>
  <c r="J50" i="4"/>
  <c r="J51" i="4"/>
  <c r="J52" i="4"/>
  <c r="H53" i="4"/>
  <c r="I53" i="4"/>
  <c r="J54" i="4"/>
  <c r="J55" i="4"/>
  <c r="J56" i="4"/>
  <c r="J57" i="4"/>
  <c r="J58" i="4"/>
  <c r="J59" i="4"/>
  <c r="J60" i="4"/>
  <c r="J61" i="4"/>
  <c r="H63" i="4"/>
  <c r="I63" i="4"/>
  <c r="J64" i="4"/>
  <c r="J65" i="4"/>
  <c r="J66" i="4"/>
  <c r="J69" i="4"/>
  <c r="J70" i="4"/>
  <c r="J71" i="4"/>
  <c r="H68" i="4"/>
  <c r="I72" i="4"/>
  <c r="I68" i="4" s="1"/>
  <c r="J73" i="4"/>
  <c r="J74" i="4"/>
  <c r="J75" i="4"/>
  <c r="J76" i="4"/>
  <c r="H77" i="4"/>
  <c r="I77" i="4"/>
  <c r="J78" i="4"/>
  <c r="J79" i="4"/>
  <c r="J80" i="4"/>
  <c r="J81" i="4"/>
  <c r="J82" i="4"/>
  <c r="J83" i="4"/>
  <c r="H85" i="4"/>
  <c r="I85" i="4"/>
  <c r="J86" i="4"/>
  <c r="J87" i="4"/>
  <c r="J88" i="4"/>
  <c r="J89" i="4"/>
  <c r="J90" i="4"/>
  <c r="J91" i="4"/>
  <c r="J92" i="4"/>
  <c r="J93" i="4"/>
  <c r="J94" i="4"/>
  <c r="J95" i="4"/>
  <c r="J96" i="4"/>
  <c r="J97" i="4"/>
  <c r="H98" i="4"/>
  <c r="I98" i="4"/>
  <c r="J99" i="4"/>
  <c r="J100" i="4"/>
  <c r="J101" i="4"/>
  <c r="J102" i="4"/>
  <c r="J104" i="4"/>
  <c r="J105" i="4"/>
  <c r="J106" i="4"/>
  <c r="J107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I139" i="4"/>
  <c r="J141" i="4"/>
  <c r="J139" i="4" s="1"/>
  <c r="I151" i="4"/>
  <c r="J151" i="4"/>
  <c r="I155" i="4"/>
  <c r="J156" i="4"/>
  <c r="J158" i="4"/>
  <c r="H160" i="4"/>
  <c r="I160" i="4"/>
  <c r="J161" i="4"/>
  <c r="J162" i="4"/>
  <c r="J163" i="4"/>
  <c r="H165" i="4"/>
  <c r="I165" i="4"/>
  <c r="J166" i="4"/>
  <c r="G166" i="4" s="1"/>
  <c r="J167" i="4"/>
  <c r="H169" i="4"/>
  <c r="I169" i="4"/>
  <c r="J170" i="4"/>
  <c r="G170" i="4" s="1"/>
  <c r="J171" i="4"/>
  <c r="J173" i="4"/>
  <c r="J174" i="4"/>
  <c r="H175" i="4"/>
  <c r="I175" i="4"/>
  <c r="J176" i="4"/>
  <c r="J177" i="4"/>
  <c r="G177" i="4" s="1"/>
  <c r="H178" i="4"/>
  <c r="I178" i="4"/>
  <c r="J179" i="4"/>
  <c r="J180" i="4"/>
  <c r="J181" i="4"/>
  <c r="I195" i="4"/>
  <c r="I201" i="4"/>
  <c r="I34" i="4"/>
  <c r="L7" i="3"/>
  <c r="J9" i="3"/>
  <c r="J11" i="3"/>
  <c r="J12" i="3"/>
  <c r="J19" i="3"/>
  <c r="J21" i="3"/>
  <c r="J22" i="3"/>
  <c r="I23" i="3"/>
  <c r="J23" i="3"/>
  <c r="J24" i="3"/>
  <c r="J25" i="3"/>
  <c r="J26" i="3"/>
  <c r="J27" i="3"/>
  <c r="J28" i="3"/>
  <c r="I29" i="3"/>
  <c r="J29" i="3"/>
  <c r="I35" i="3"/>
  <c r="L38" i="3"/>
  <c r="F38" i="3" s="1"/>
  <c r="H38" i="3" s="1"/>
  <c r="J40" i="3"/>
  <c r="I42" i="3"/>
  <c r="N43" i="3"/>
  <c r="J44" i="3"/>
  <c r="J42" i="3" s="1"/>
  <c r="J45" i="3"/>
  <c r="R45" i="3"/>
  <c r="R46" i="3"/>
  <c r="J49" i="3"/>
  <c r="J50" i="3"/>
  <c r="J51" i="3"/>
  <c r="J52" i="3"/>
  <c r="H53" i="3"/>
  <c r="I53" i="3"/>
  <c r="J54" i="3"/>
  <c r="J55" i="3"/>
  <c r="J56" i="3"/>
  <c r="J57" i="3"/>
  <c r="J58" i="3"/>
  <c r="J59" i="3"/>
  <c r="J60" i="3"/>
  <c r="J61" i="3"/>
  <c r="H63" i="3"/>
  <c r="I63" i="3"/>
  <c r="J64" i="3"/>
  <c r="J65" i="3"/>
  <c r="J66" i="3"/>
  <c r="J69" i="3"/>
  <c r="J70" i="3"/>
  <c r="J71" i="3"/>
  <c r="H68" i="3"/>
  <c r="I72" i="3"/>
  <c r="I68" i="3" s="1"/>
  <c r="J73" i="3"/>
  <c r="J74" i="3"/>
  <c r="J75" i="3"/>
  <c r="J76" i="3"/>
  <c r="H77" i="3"/>
  <c r="I77" i="3"/>
  <c r="J78" i="3"/>
  <c r="J79" i="3"/>
  <c r="J80" i="3"/>
  <c r="J81" i="3"/>
  <c r="J82" i="3"/>
  <c r="J83" i="3"/>
  <c r="H85" i="3"/>
  <c r="I85" i="3"/>
  <c r="J86" i="3"/>
  <c r="J87" i="3"/>
  <c r="J88" i="3"/>
  <c r="J89" i="3"/>
  <c r="J90" i="3"/>
  <c r="J91" i="3"/>
  <c r="J92" i="3"/>
  <c r="J93" i="3"/>
  <c r="J94" i="3"/>
  <c r="J95" i="3"/>
  <c r="J96" i="3"/>
  <c r="J97" i="3"/>
  <c r="H98" i="3"/>
  <c r="J99" i="3"/>
  <c r="J100" i="3"/>
  <c r="J101" i="3"/>
  <c r="J102" i="3"/>
  <c r="J104" i="3"/>
  <c r="J105" i="3"/>
  <c r="J106" i="3"/>
  <c r="J107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I139" i="3"/>
  <c r="J141" i="3"/>
  <c r="J139" i="3" s="1"/>
  <c r="I151" i="3"/>
  <c r="I155" i="3"/>
  <c r="J156" i="3"/>
  <c r="J158" i="3"/>
  <c r="H160" i="3"/>
  <c r="I160" i="3"/>
  <c r="J161" i="3"/>
  <c r="J162" i="3"/>
  <c r="J163" i="3"/>
  <c r="H165" i="3"/>
  <c r="I165" i="3"/>
  <c r="J166" i="3"/>
  <c r="J167" i="3"/>
  <c r="H169" i="3"/>
  <c r="I169" i="3"/>
  <c r="J170" i="3"/>
  <c r="J171" i="3"/>
  <c r="G171" i="3" s="1"/>
  <c r="J173" i="3"/>
  <c r="J174" i="3"/>
  <c r="H175" i="3"/>
  <c r="I175" i="3"/>
  <c r="J176" i="3"/>
  <c r="J177" i="3"/>
  <c r="G177" i="3" s="1"/>
  <c r="H178" i="3"/>
  <c r="I178" i="3"/>
  <c r="J179" i="3"/>
  <c r="J180" i="3"/>
  <c r="J181" i="3"/>
  <c r="I195" i="3"/>
  <c r="I201" i="3"/>
  <c r="J9" i="2"/>
  <c r="J11" i="2"/>
  <c r="J12" i="2"/>
  <c r="F15" i="2"/>
  <c r="J19" i="2"/>
  <c r="J21" i="2"/>
  <c r="J22" i="2"/>
  <c r="I23" i="2"/>
  <c r="J23" i="2"/>
  <c r="J24" i="2"/>
  <c r="J25" i="2"/>
  <c r="J26" i="2"/>
  <c r="J27" i="2"/>
  <c r="I28" i="2"/>
  <c r="J28" i="2"/>
  <c r="I29" i="2"/>
  <c r="J29" i="2"/>
  <c r="F30" i="2"/>
  <c r="I34" i="2"/>
  <c r="J34" i="2"/>
  <c r="I35" i="2"/>
  <c r="J35" i="2"/>
  <c r="L38" i="2"/>
  <c r="F38" i="2" s="1"/>
  <c r="I42" i="2"/>
  <c r="N43" i="2"/>
  <c r="J44" i="2"/>
  <c r="J42" i="2" s="1"/>
  <c r="J45" i="2"/>
  <c r="R45" i="2"/>
  <c r="R46" i="2"/>
  <c r="J49" i="2"/>
  <c r="J50" i="2"/>
  <c r="J51" i="2"/>
  <c r="J52" i="2"/>
  <c r="H53" i="2"/>
  <c r="I53" i="2"/>
  <c r="J54" i="2"/>
  <c r="J55" i="2"/>
  <c r="J56" i="2"/>
  <c r="J57" i="2"/>
  <c r="J58" i="2"/>
  <c r="J59" i="2"/>
  <c r="J60" i="2"/>
  <c r="J61" i="2"/>
  <c r="H63" i="2"/>
  <c r="I63" i="2"/>
  <c r="J64" i="2"/>
  <c r="J65" i="2"/>
  <c r="J66" i="2"/>
  <c r="J69" i="2"/>
  <c r="J70" i="2"/>
  <c r="J71" i="2"/>
  <c r="H68" i="2"/>
  <c r="I72" i="2"/>
  <c r="I68" i="2" s="1"/>
  <c r="J73" i="2"/>
  <c r="J74" i="2"/>
  <c r="J75" i="2"/>
  <c r="J76" i="2"/>
  <c r="H77" i="2"/>
  <c r="I77" i="2"/>
  <c r="J78" i="2"/>
  <c r="J79" i="2"/>
  <c r="J80" i="2"/>
  <c r="J81" i="2"/>
  <c r="J82" i="2"/>
  <c r="J83" i="2"/>
  <c r="H85" i="2"/>
  <c r="I85" i="2"/>
  <c r="J86" i="2"/>
  <c r="J87" i="2"/>
  <c r="J88" i="2"/>
  <c r="J89" i="2"/>
  <c r="J90" i="2"/>
  <c r="J91" i="2"/>
  <c r="J92" i="2"/>
  <c r="J93" i="2"/>
  <c r="J94" i="2"/>
  <c r="J95" i="2"/>
  <c r="J96" i="2"/>
  <c r="J97" i="2"/>
  <c r="H98" i="2"/>
  <c r="I98" i="2"/>
  <c r="J99" i="2"/>
  <c r="J100" i="2"/>
  <c r="J101" i="2"/>
  <c r="J102" i="2"/>
  <c r="J104" i="2"/>
  <c r="J105" i="2"/>
  <c r="J106" i="2"/>
  <c r="J107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I139" i="2"/>
  <c r="J141" i="2"/>
  <c r="J139" i="2" s="1"/>
  <c r="I151" i="2"/>
  <c r="I155" i="2"/>
  <c r="J156" i="2"/>
  <c r="J158" i="2"/>
  <c r="H160" i="2"/>
  <c r="I160" i="2"/>
  <c r="J161" i="2"/>
  <c r="J162" i="2"/>
  <c r="J163" i="2"/>
  <c r="H165" i="2"/>
  <c r="I165" i="2"/>
  <c r="J166" i="2"/>
  <c r="G166" i="2" s="1"/>
  <c r="J167" i="2"/>
  <c r="H169" i="2"/>
  <c r="I169" i="2"/>
  <c r="J170" i="2"/>
  <c r="J171" i="2"/>
  <c r="G171" i="2" s="1"/>
  <c r="J173" i="2"/>
  <c r="J174" i="2"/>
  <c r="H175" i="2"/>
  <c r="I175" i="2"/>
  <c r="J176" i="2"/>
  <c r="J177" i="2"/>
  <c r="G177" i="2" s="1"/>
  <c r="H178" i="2"/>
  <c r="I178" i="2"/>
  <c r="J179" i="2"/>
  <c r="J180" i="2"/>
  <c r="J181" i="2"/>
  <c r="I195" i="2"/>
  <c r="I201" i="2"/>
  <c r="J165" i="32"/>
  <c r="G177" i="44"/>
  <c r="J38" i="116"/>
  <c r="J30" i="12"/>
  <c r="G177" i="86"/>
  <c r="J38" i="33"/>
  <c r="J30" i="41"/>
  <c r="G171" i="42"/>
  <c r="G170" i="48"/>
  <c r="J169" i="48"/>
  <c r="G166" i="48"/>
  <c r="G171" i="52"/>
  <c r="J169" i="52"/>
  <c r="G170" i="58"/>
  <c r="G171" i="64"/>
  <c r="J169" i="68"/>
  <c r="G170" i="87"/>
  <c r="G170" i="24"/>
  <c r="G171" i="34"/>
  <c r="J38" i="68"/>
  <c r="J15" i="74"/>
  <c r="J38" i="80"/>
  <c r="J15" i="82"/>
  <c r="J15" i="11"/>
  <c r="G170" i="13"/>
  <c r="G171" i="19"/>
  <c r="J38" i="20"/>
  <c r="G170" i="37"/>
  <c r="G166" i="37"/>
  <c r="G170" i="40"/>
  <c r="J38" i="40"/>
  <c r="I15" i="40"/>
  <c r="J15" i="40"/>
  <c r="G170" i="44"/>
  <c r="J160" i="47"/>
  <c r="J38" i="71"/>
  <c r="I15" i="81"/>
  <c r="J15" i="81"/>
  <c r="J30" i="85"/>
  <c r="J175" i="87"/>
  <c r="G177" i="87"/>
  <c r="G166" i="90"/>
  <c r="J165" i="90"/>
  <c r="G166" i="100"/>
  <c r="I30" i="139"/>
  <c r="J30" i="139"/>
  <c r="J20" i="139" s="1"/>
  <c r="G170" i="157"/>
  <c r="J33" i="7"/>
  <c r="I33" i="7"/>
  <c r="I30" i="53"/>
  <c r="J15" i="58"/>
  <c r="G166" i="59"/>
  <c r="J165" i="59"/>
  <c r="J165" i="62"/>
  <c r="J15" i="62"/>
  <c r="G171" i="76"/>
  <c r="I15" i="79"/>
  <c r="J15" i="79"/>
  <c r="G171" i="85"/>
  <c r="J169" i="85"/>
  <c r="J160" i="109"/>
  <c r="G171" i="116"/>
  <c r="J169" i="116"/>
  <c r="G170" i="117"/>
  <c r="J169" i="117"/>
  <c r="I30" i="135"/>
  <c r="J30" i="135"/>
  <c r="J20" i="135" s="1"/>
  <c r="G170" i="154"/>
  <c r="I34" i="147"/>
  <c r="I22" i="72"/>
  <c r="J40" i="8"/>
  <c r="J15" i="10"/>
  <c r="J165" i="50"/>
  <c r="I15" i="53"/>
  <c r="J15" i="53"/>
  <c r="J169" i="61"/>
  <c r="J30" i="61"/>
  <c r="G170" i="69"/>
  <c r="J63" i="70"/>
  <c r="G166" i="71"/>
  <c r="J33" i="73"/>
  <c r="G170" i="81"/>
  <c r="J169" i="81"/>
  <c r="J38" i="81"/>
  <c r="I20" i="84"/>
  <c r="J30" i="84"/>
  <c r="G166" i="85"/>
  <c r="J165" i="85"/>
  <c r="G166" i="88"/>
  <c r="J165" i="88"/>
  <c r="J160" i="89"/>
  <c r="G170" i="101"/>
  <c r="J169" i="101"/>
  <c r="J160" i="111"/>
  <c r="J38" i="112"/>
  <c r="I30" i="116"/>
  <c r="J30" i="116"/>
  <c r="G170" i="122"/>
  <c r="G166" i="122"/>
  <c r="I15" i="131"/>
  <c r="J15" i="131"/>
  <c r="G166" i="141"/>
  <c r="I23" i="152"/>
  <c r="G171" i="129"/>
  <c r="J169" i="129"/>
  <c r="I15" i="130"/>
  <c r="J15" i="130"/>
  <c r="I40" i="8"/>
  <c r="G170" i="51"/>
  <c r="I30" i="58"/>
  <c r="J30" i="58"/>
  <c r="G170" i="62"/>
  <c r="J169" i="62"/>
  <c r="G171" i="80"/>
  <c r="J38" i="83"/>
  <c r="G171" i="94"/>
  <c r="J169" i="94"/>
  <c r="G166" i="154"/>
  <c r="J147" i="73"/>
  <c r="J32" i="72"/>
  <c r="J30" i="14"/>
  <c r="J30" i="31"/>
  <c r="J165" i="42"/>
  <c r="J15" i="54"/>
  <c r="G170" i="55"/>
  <c r="I30" i="55"/>
  <c r="J30" i="55"/>
  <c r="G170" i="56"/>
  <c r="G166" i="57"/>
  <c r="I30" i="63"/>
  <c r="J30" i="63"/>
  <c r="G166" i="65"/>
  <c r="I15" i="73"/>
  <c r="J15" i="73"/>
  <c r="I15" i="75"/>
  <c r="J15" i="75"/>
  <c r="G170" i="77"/>
  <c r="J169" i="77"/>
  <c r="G166" i="77"/>
  <c r="J165" i="77"/>
  <c r="G177" i="81"/>
  <c r="J175" i="81"/>
  <c r="J109" i="86"/>
  <c r="G170" i="93"/>
  <c r="J175" i="95"/>
  <c r="J38" i="96"/>
  <c r="G170" i="100"/>
  <c r="G171" i="111"/>
  <c r="J169" i="111"/>
  <c r="J38" i="113"/>
  <c r="I30" i="115"/>
  <c r="J30" i="115"/>
  <c r="I38" i="124"/>
  <c r="J38" i="124"/>
  <c r="G170" i="131"/>
  <c r="G166" i="133"/>
  <c r="J30" i="165"/>
  <c r="J169" i="53"/>
  <c r="J169" i="54"/>
  <c r="J15" i="69"/>
  <c r="J72" i="80"/>
  <c r="I15" i="83"/>
  <c r="J15" i="83"/>
  <c r="G170" i="89"/>
  <c r="J169" i="89"/>
  <c r="G166" i="89"/>
  <c r="I30" i="90"/>
  <c r="J30" i="90"/>
  <c r="G170" i="99"/>
  <c r="J169" i="99"/>
  <c r="I38" i="99"/>
  <c r="J38" i="99"/>
  <c r="J15" i="105"/>
  <c r="G170" i="107"/>
  <c r="J169" i="108"/>
  <c r="G166" i="108"/>
  <c r="J165" i="108"/>
  <c r="J30" i="110"/>
  <c r="J15" i="114"/>
  <c r="G166" i="116"/>
  <c r="J165" i="116"/>
  <c r="G166" i="124"/>
  <c r="J165" i="124"/>
  <c r="I15" i="129"/>
  <c r="J15" i="129"/>
  <c r="I30" i="138"/>
  <c r="J30" i="138"/>
  <c r="I38" i="140"/>
  <c r="J38" i="140"/>
  <c r="I38" i="154"/>
  <c r="J38" i="154"/>
  <c r="G171" i="156"/>
  <c r="G170" i="161"/>
  <c r="J169" i="161"/>
  <c r="J32" i="168"/>
  <c r="I32" i="168"/>
  <c r="I40" i="168"/>
  <c r="J34" i="164"/>
  <c r="I34" i="164"/>
  <c r="C143" i="37"/>
  <c r="G170" i="78"/>
  <c r="J38" i="103"/>
  <c r="J38" i="108"/>
  <c r="G170" i="109"/>
  <c r="J169" i="109"/>
  <c r="J38" i="110"/>
  <c r="J169" i="112"/>
  <c r="J165" i="115"/>
  <c r="J160" i="116"/>
  <c r="J38" i="117"/>
  <c r="I30" i="117"/>
  <c r="J30" i="117"/>
  <c r="G171" i="118"/>
  <c r="I31" i="119"/>
  <c r="G170" i="121"/>
  <c r="J15" i="126"/>
  <c r="I15" i="126"/>
  <c r="J38" i="127"/>
  <c r="J175" i="136"/>
  <c r="J160" i="136"/>
  <c r="G170" i="137"/>
  <c r="I38" i="139"/>
  <c r="J38" i="139"/>
  <c r="I30" i="141"/>
  <c r="J30" i="141"/>
  <c r="G177" i="144"/>
  <c r="J175" i="144"/>
  <c r="G170" i="158"/>
  <c r="J169" i="158"/>
  <c r="G166" i="158"/>
  <c r="J38" i="163"/>
  <c r="G170" i="170"/>
  <c r="J165" i="105"/>
  <c r="J169" i="105"/>
  <c r="J30" i="108"/>
  <c r="J15" i="108"/>
  <c r="J109" i="131"/>
  <c r="J178" i="132"/>
  <c r="J160" i="135"/>
  <c r="J38" i="136"/>
  <c r="J160" i="138"/>
  <c r="J175" i="141"/>
  <c r="G170" i="147"/>
  <c r="J169" i="147"/>
  <c r="G166" i="147"/>
  <c r="J30" i="163"/>
  <c r="I30" i="163"/>
  <c r="J34" i="159"/>
  <c r="J169" i="119"/>
  <c r="J169" i="120"/>
  <c r="J109" i="120"/>
  <c r="G171" i="124"/>
  <c r="J169" i="124"/>
  <c r="G171" i="128"/>
  <c r="G170" i="130"/>
  <c r="J169" i="130"/>
  <c r="J178" i="133"/>
  <c r="G170" i="136"/>
  <c r="J175" i="138"/>
  <c r="J160" i="139"/>
  <c r="J169" i="142"/>
  <c r="G166" i="149"/>
  <c r="J165" i="149"/>
  <c r="I15" i="152"/>
  <c r="J15" i="152"/>
  <c r="J63" i="154"/>
  <c r="J38" i="157"/>
  <c r="J38" i="166"/>
  <c r="G170" i="171"/>
  <c r="J169" i="171"/>
  <c r="I30" i="172"/>
  <c r="J30" i="172"/>
  <c r="J20" i="172" s="1"/>
  <c r="G177" i="173"/>
  <c r="I34" i="141"/>
  <c r="I31" i="141" s="1"/>
  <c r="J34" i="141"/>
  <c r="I32" i="125"/>
  <c r="J32" i="125"/>
  <c r="G171" i="162"/>
  <c r="G166" i="145"/>
  <c r="J165" i="145"/>
  <c r="I30" i="145"/>
  <c r="J30" i="145"/>
  <c r="G170" i="150"/>
  <c r="J169" i="150"/>
  <c r="G166" i="150"/>
  <c r="J165" i="150"/>
  <c r="J160" i="150"/>
  <c r="I38" i="152"/>
  <c r="G177" i="157"/>
  <c r="J175" i="157"/>
  <c r="J47" i="157"/>
  <c r="J175" i="161"/>
  <c r="J109" i="168"/>
  <c r="G170" i="169"/>
  <c r="J169" i="169"/>
  <c r="J165" i="169"/>
  <c r="J15" i="171"/>
  <c r="G170" i="172"/>
  <c r="G166" i="172"/>
  <c r="J165" i="172"/>
  <c r="I15" i="172"/>
  <c r="J15" i="172"/>
  <c r="J165" i="123"/>
  <c r="J165" i="125"/>
  <c r="J169" i="127"/>
  <c r="J38" i="143"/>
  <c r="G170" i="144"/>
  <c r="J169" i="144"/>
  <c r="J160" i="145"/>
  <c r="J169" i="151"/>
  <c r="J160" i="155"/>
  <c r="J30" i="170"/>
  <c r="I38" i="174"/>
  <c r="J38" i="174"/>
  <c r="J33" i="173"/>
  <c r="I23" i="172"/>
  <c r="I23" i="163"/>
  <c r="J169" i="153"/>
  <c r="J15" i="158"/>
  <c r="I30" i="159"/>
  <c r="R47" i="167"/>
  <c r="J30" i="168"/>
  <c r="J160" i="170"/>
  <c r="R47" i="173"/>
  <c r="I21" i="164"/>
  <c r="C145" i="162"/>
  <c r="C146" i="114"/>
  <c r="J165" i="143"/>
  <c r="J165" i="151"/>
  <c r="J15" i="156"/>
  <c r="G166" i="160"/>
  <c r="J165" i="160"/>
  <c r="R47" i="161"/>
  <c r="J169" i="168"/>
  <c r="G166" i="168"/>
  <c r="I15" i="168"/>
  <c r="J15" i="168"/>
  <c r="I38" i="172"/>
  <c r="J38" i="172"/>
  <c r="J160" i="173"/>
  <c r="G166" i="174"/>
  <c r="J32" i="172"/>
  <c r="I32" i="172"/>
  <c r="I147" i="162"/>
  <c r="C147" i="159"/>
  <c r="J147" i="159"/>
  <c r="C144" i="158"/>
  <c r="J144" i="158"/>
  <c r="C142" i="158"/>
  <c r="G142" i="158" s="1"/>
  <c r="C142" i="147"/>
  <c r="G142" i="147" s="1"/>
  <c r="G142" i="126"/>
  <c r="G142" i="93"/>
  <c r="G142" i="89"/>
  <c r="C142" i="89"/>
  <c r="C142" i="82"/>
  <c r="G142" i="82" s="1"/>
  <c r="C142" i="68"/>
  <c r="G142" i="68"/>
  <c r="G142" i="57"/>
  <c r="C142" i="57"/>
  <c r="C142" i="47"/>
  <c r="G142" i="47"/>
  <c r="C146" i="129"/>
  <c r="J169" i="160"/>
  <c r="J165" i="163"/>
  <c r="J15" i="173"/>
  <c r="G142" i="172"/>
  <c r="C142" i="172"/>
  <c r="C142" i="168"/>
  <c r="G142" i="168"/>
  <c r="C142" i="100"/>
  <c r="G142" i="100" s="1"/>
  <c r="C142" i="96"/>
  <c r="G142" i="96" s="1"/>
  <c r="G142" i="92"/>
  <c r="C142" i="92"/>
  <c r="G142" i="74"/>
  <c r="C142" i="35"/>
  <c r="G142" i="35"/>
  <c r="G142" i="24"/>
  <c r="C142" i="24"/>
  <c r="C142" i="20"/>
  <c r="G142" i="20"/>
  <c r="G146" i="143"/>
  <c r="C146" i="143"/>
  <c r="G142" i="173"/>
  <c r="G142" i="162"/>
  <c r="C142" i="155"/>
  <c r="G142" i="155"/>
  <c r="G142" i="144"/>
  <c r="C142" i="144"/>
  <c r="G142" i="127"/>
  <c r="C142" i="127"/>
  <c r="G142" i="48"/>
  <c r="C142" i="48"/>
  <c r="C142" i="142"/>
  <c r="C142" i="136"/>
  <c r="G142" i="136" s="1"/>
  <c r="C142" i="132"/>
  <c r="G142" i="132"/>
  <c r="G142" i="125"/>
  <c r="C142" i="80"/>
  <c r="G146" i="92"/>
  <c r="C146" i="92"/>
  <c r="C142" i="156"/>
  <c r="G142" i="156" s="1"/>
  <c r="C142" i="152"/>
  <c r="G142" i="152" s="1"/>
  <c r="C142" i="108"/>
  <c r="G142" i="108" s="1"/>
  <c r="I144" i="173"/>
  <c r="I15" i="62"/>
  <c r="I30" i="170"/>
  <c r="I15" i="114"/>
  <c r="I30" i="165"/>
  <c r="I15" i="59"/>
  <c r="I15" i="82"/>
  <c r="I29" i="103"/>
  <c r="I29" i="128"/>
  <c r="I29" i="111"/>
  <c r="I20" i="42"/>
  <c r="I25" i="26"/>
  <c r="I25" i="33"/>
  <c r="I32" i="159"/>
  <c r="J32" i="159"/>
  <c r="I32" i="142"/>
  <c r="I32" i="126"/>
  <c r="J32" i="117"/>
  <c r="J32" i="111"/>
  <c r="I32" i="111"/>
  <c r="I32" i="97"/>
  <c r="J32" i="97"/>
  <c r="I32" i="87"/>
  <c r="J32" i="87"/>
  <c r="J32" i="63"/>
  <c r="J31" i="63" s="1"/>
  <c r="I32" i="63"/>
  <c r="I32" i="61"/>
  <c r="J32" i="61"/>
  <c r="J31" i="61" s="1"/>
  <c r="I32" i="39"/>
  <c r="I32" i="34"/>
  <c r="J32" i="5"/>
  <c r="I32" i="4"/>
  <c r="I32" i="7"/>
  <c r="J32" i="11"/>
  <c r="I32" i="23"/>
  <c r="J32" i="39"/>
  <c r="I32" i="44"/>
  <c r="I32" i="46"/>
  <c r="I32" i="56"/>
  <c r="I32" i="147"/>
  <c r="I32" i="152"/>
  <c r="I32" i="143"/>
  <c r="I32" i="140"/>
  <c r="I32" i="133"/>
  <c r="J32" i="133"/>
  <c r="I32" i="128"/>
  <c r="J32" i="128"/>
  <c r="J32" i="121"/>
  <c r="J32" i="103"/>
  <c r="I32" i="103"/>
  <c r="I32" i="75"/>
  <c r="I31" i="75" s="1"/>
  <c r="J32" i="75"/>
  <c r="J32" i="71"/>
  <c r="J32" i="58"/>
  <c r="J32" i="19"/>
  <c r="I32" i="19"/>
  <c r="J32" i="13"/>
  <c r="I32" i="5"/>
  <c r="I32" i="13"/>
  <c r="I31" i="13" s="1"/>
  <c r="J32" i="31"/>
  <c r="J31" i="31" s="1"/>
  <c r="J32" i="46"/>
  <c r="J32" i="49"/>
  <c r="J32" i="114"/>
  <c r="J32" i="174"/>
  <c r="I32" i="174"/>
  <c r="I32" i="151"/>
  <c r="I31" i="151" s="1"/>
  <c r="J32" i="148"/>
  <c r="I32" i="139"/>
  <c r="J32" i="139"/>
  <c r="J32" i="137"/>
  <c r="I32" i="137"/>
  <c r="I32" i="132"/>
  <c r="J32" i="129"/>
  <c r="J32" i="118"/>
  <c r="I32" i="116"/>
  <c r="I31" i="116" s="1"/>
  <c r="J32" i="116"/>
  <c r="J32" i="109"/>
  <c r="J32" i="105"/>
  <c r="I32" i="101"/>
  <c r="J32" i="98"/>
  <c r="I32" i="98"/>
  <c r="J32" i="95"/>
  <c r="I32" i="95"/>
  <c r="I32" i="93"/>
  <c r="J32" i="93"/>
  <c r="J32" i="92"/>
  <c r="I32" i="92"/>
  <c r="I32" i="85"/>
  <c r="I31" i="85" s="1"/>
  <c r="J32" i="83"/>
  <c r="J31" i="83" s="1"/>
  <c r="J32" i="81"/>
  <c r="I32" i="81"/>
  <c r="I31" i="81" s="1"/>
  <c r="I32" i="80"/>
  <c r="I31" i="80" s="1"/>
  <c r="J32" i="80"/>
  <c r="J32" i="79"/>
  <c r="J32" i="78"/>
  <c r="I32" i="78"/>
  <c r="J32" i="64"/>
  <c r="J31" i="64" s="1"/>
  <c r="I32" i="51"/>
  <c r="I31" i="51" s="1"/>
  <c r="J32" i="47"/>
  <c r="I32" i="47"/>
  <c r="J32" i="24"/>
  <c r="I32" i="12"/>
  <c r="J32" i="4"/>
  <c r="I32" i="49"/>
  <c r="I32" i="71"/>
  <c r="J32" i="82"/>
  <c r="J31" i="82" s="1"/>
  <c r="J32" i="85"/>
  <c r="I32" i="109"/>
  <c r="I32" i="117"/>
  <c r="J32" i="126"/>
  <c r="J32" i="140"/>
  <c r="J32" i="169"/>
  <c r="I32" i="169"/>
  <c r="J32" i="167"/>
  <c r="I32" i="167"/>
  <c r="I26" i="45"/>
  <c r="I20" i="72"/>
  <c r="I18" i="71"/>
  <c r="I16" i="55"/>
  <c r="J16" i="103"/>
  <c r="I20" i="55"/>
  <c r="I24" i="170"/>
  <c r="I20" i="164"/>
  <c r="I23" i="143"/>
  <c r="I20" i="88"/>
  <c r="I23" i="57"/>
  <c r="I22" i="144"/>
  <c r="I22" i="59"/>
  <c r="I20" i="101"/>
  <c r="I22" i="110"/>
  <c r="I22" i="157"/>
  <c r="I21" i="130"/>
  <c r="I20" i="56"/>
  <c r="I20" i="172"/>
  <c r="I28" i="124"/>
  <c r="I28" i="119"/>
  <c r="I28" i="106"/>
  <c r="I28" i="104"/>
  <c r="I20" i="104"/>
  <c r="I28" i="63"/>
  <c r="I28" i="46"/>
  <c r="I20" i="43"/>
  <c r="I28" i="23"/>
  <c r="I28" i="8"/>
  <c r="I20" i="138"/>
  <c r="I28" i="31"/>
  <c r="I28" i="86"/>
  <c r="I28" i="112"/>
  <c r="I28" i="154"/>
  <c r="I28" i="96"/>
  <c r="I28" i="90"/>
  <c r="I28" i="74"/>
  <c r="I28" i="107"/>
  <c r="I28" i="169"/>
  <c r="I20" i="4"/>
  <c r="I27" i="167"/>
  <c r="I27" i="113"/>
  <c r="I27" i="44"/>
  <c r="I27" i="127"/>
  <c r="I27" i="134"/>
  <c r="I27" i="142"/>
  <c r="I27" i="109"/>
  <c r="I27" i="82"/>
  <c r="I27" i="80"/>
  <c r="I27" i="78"/>
  <c r="I20" i="65"/>
  <c r="I27" i="60"/>
  <c r="I27" i="30"/>
  <c r="I27" i="161"/>
  <c r="I27" i="47"/>
  <c r="I27" i="102"/>
  <c r="I27" i="174"/>
  <c r="J148" i="96"/>
  <c r="I148" i="25"/>
  <c r="I148" i="39"/>
  <c r="J148" i="48"/>
  <c r="J148" i="60"/>
  <c r="J148" i="63"/>
  <c r="J148" i="77"/>
  <c r="I148" i="79"/>
  <c r="J148" i="85"/>
  <c r="I148" i="93"/>
  <c r="I148" i="96"/>
  <c r="J148" i="173"/>
  <c r="C148" i="131"/>
  <c r="C148" i="98"/>
  <c r="C148" i="74"/>
  <c r="C148" i="61"/>
  <c r="C148" i="53"/>
  <c r="C148" i="23"/>
  <c r="I148" i="73"/>
  <c r="J148" i="93"/>
  <c r="I148" i="158"/>
  <c r="I148" i="63"/>
  <c r="I148" i="76"/>
  <c r="J148" i="79"/>
  <c r="I148" i="173"/>
  <c r="C148" i="163"/>
  <c r="C148" i="135"/>
  <c r="C148" i="108"/>
  <c r="I147" i="51"/>
  <c r="I147" i="100"/>
  <c r="I147" i="147"/>
  <c r="J147" i="46"/>
  <c r="J147" i="51"/>
  <c r="I147" i="74"/>
  <c r="J147" i="89"/>
  <c r="I147" i="96"/>
  <c r="I147" i="97"/>
  <c r="J147" i="100"/>
  <c r="J147" i="122"/>
  <c r="I147" i="173"/>
  <c r="C147" i="48"/>
  <c r="C147" i="162"/>
  <c r="J147" i="147"/>
  <c r="J147" i="31"/>
  <c r="I147" i="76"/>
  <c r="J147" i="105"/>
  <c r="I147" i="23"/>
  <c r="I147" i="31"/>
  <c r="I147" i="46"/>
  <c r="J147" i="64"/>
  <c r="J147" i="85"/>
  <c r="J147" i="96"/>
  <c r="J147" i="108"/>
  <c r="I147" i="122"/>
  <c r="J147" i="130"/>
  <c r="J147" i="133"/>
  <c r="J147" i="156"/>
  <c r="I147" i="156"/>
  <c r="C147" i="133"/>
  <c r="C147" i="131"/>
  <c r="C147" i="105"/>
  <c r="J145" i="13"/>
  <c r="I145" i="39"/>
  <c r="C145" i="13"/>
  <c r="I145" i="24"/>
  <c r="I145" i="68"/>
  <c r="J145" i="79"/>
  <c r="I145" i="118"/>
  <c r="J145" i="156"/>
  <c r="I145" i="162"/>
  <c r="I145" i="167"/>
  <c r="J145" i="63"/>
  <c r="J145" i="68"/>
  <c r="J145" i="85"/>
  <c r="J145" i="99"/>
  <c r="J145" i="118"/>
  <c r="I145" i="74"/>
  <c r="J145" i="77"/>
  <c r="I145" i="85"/>
  <c r="I145" i="99"/>
  <c r="J145" i="130"/>
  <c r="J145" i="139"/>
  <c r="J144" i="27"/>
  <c r="I144" i="32"/>
  <c r="J144" i="147"/>
  <c r="C144" i="173"/>
  <c r="I144" i="31"/>
  <c r="I144" i="49"/>
  <c r="J144" i="74"/>
  <c r="I144" i="174"/>
  <c r="I144" i="25"/>
  <c r="J144" i="31"/>
  <c r="J144" i="131"/>
  <c r="I144" i="163"/>
  <c r="I144" i="23"/>
  <c r="J144" i="48"/>
  <c r="J144" i="53"/>
  <c r="J144" i="60"/>
  <c r="J144" i="140"/>
  <c r="C144" i="140"/>
  <c r="C144" i="132"/>
  <c r="C144" i="131"/>
  <c r="C144" i="105"/>
  <c r="J148" i="10"/>
  <c r="I14" i="41"/>
  <c r="I20" i="10"/>
  <c r="J144" i="23"/>
  <c r="I144" i="99"/>
  <c r="J144" i="122"/>
  <c r="I144" i="139"/>
  <c r="J144" i="156"/>
  <c r="C144" i="156"/>
  <c r="J144" i="20"/>
  <c r="I144" i="46"/>
  <c r="J144" i="47"/>
  <c r="J144" i="96"/>
  <c r="J144" i="99"/>
  <c r="I144" i="117"/>
  <c r="I144" i="122"/>
  <c r="J144" i="136"/>
  <c r="J144" i="152"/>
  <c r="I144" i="30"/>
  <c r="J144" i="135"/>
  <c r="J144" i="28"/>
  <c r="J144" i="30"/>
  <c r="I144" i="39"/>
  <c r="I144" i="96"/>
  <c r="J144" i="107"/>
  <c r="I144" i="152"/>
  <c r="J144" i="161"/>
  <c r="C147" i="73"/>
  <c r="I147" i="10"/>
  <c r="J147" i="39"/>
  <c r="I147" i="167"/>
  <c r="I147" i="48"/>
  <c r="I147" i="49"/>
  <c r="J147" i="61"/>
  <c r="I147" i="63"/>
  <c r="I147" i="68"/>
  <c r="J147" i="82"/>
  <c r="I147" i="82"/>
  <c r="I147" i="85"/>
  <c r="I147" i="93"/>
  <c r="J147" i="131"/>
  <c r="J147" i="139"/>
  <c r="J147" i="167"/>
  <c r="C147" i="138"/>
  <c r="C147" i="98"/>
  <c r="C147" i="93"/>
  <c r="C147" i="79"/>
  <c r="C147" i="68"/>
  <c r="C147" i="62"/>
  <c r="C147" i="39"/>
  <c r="C147" i="38"/>
  <c r="C147" i="10"/>
  <c r="I147" i="62"/>
  <c r="J147" i="140"/>
  <c r="J147" i="55"/>
  <c r="C148" i="136"/>
  <c r="J148" i="136"/>
  <c r="C148" i="125"/>
  <c r="C148" i="47"/>
  <c r="I148" i="47"/>
  <c r="C148" i="37"/>
  <c r="J148" i="37"/>
  <c r="C148" i="24"/>
  <c r="I148" i="24"/>
  <c r="C148" i="99"/>
  <c r="I148" i="99"/>
  <c r="C148" i="86"/>
  <c r="I148" i="86"/>
  <c r="J148" i="86"/>
  <c r="J148" i="99"/>
  <c r="C148" i="161"/>
  <c r="I148" i="161"/>
  <c r="J148" i="161"/>
  <c r="J148" i="122"/>
  <c r="C148" i="41"/>
  <c r="J148" i="41"/>
  <c r="I148" i="41"/>
  <c r="C148" i="75"/>
  <c r="J148" i="75"/>
  <c r="I148" i="75"/>
  <c r="C148" i="139"/>
  <c r="J148" i="139"/>
  <c r="C148" i="62"/>
  <c r="J148" i="62"/>
  <c r="I148" i="62"/>
  <c r="C148" i="38"/>
  <c r="I148" i="38"/>
  <c r="J148" i="38"/>
  <c r="J148" i="24"/>
  <c r="C148" i="132"/>
  <c r="I148" i="132"/>
  <c r="J148" i="132"/>
  <c r="C148" i="89"/>
  <c r="I148" i="89"/>
  <c r="C148" i="54"/>
  <c r="J148" i="54"/>
  <c r="I148" i="54"/>
  <c r="I148" i="20"/>
  <c r="C148" i="13"/>
  <c r="I148" i="13"/>
  <c r="J148" i="74"/>
  <c r="J148" i="131"/>
  <c r="J148" i="163"/>
  <c r="J148" i="168"/>
  <c r="I148" i="135"/>
  <c r="I40" i="25"/>
  <c r="I40" i="20"/>
  <c r="I30" i="10"/>
  <c r="I27" i="10"/>
  <c r="J18" i="174"/>
  <c r="J18" i="142"/>
  <c r="J18" i="134"/>
  <c r="J18" i="126"/>
  <c r="J18" i="114"/>
  <c r="I18" i="94"/>
  <c r="J18" i="34"/>
  <c r="I18" i="75"/>
  <c r="J18" i="162"/>
  <c r="J18" i="130"/>
  <c r="J18" i="122"/>
  <c r="J18" i="118"/>
  <c r="J18" i="106"/>
  <c r="J18" i="38"/>
  <c r="I18" i="30"/>
  <c r="J18" i="30"/>
  <c r="J18" i="50"/>
  <c r="J18" i="10"/>
  <c r="J18" i="13"/>
  <c r="J16" i="13" s="1"/>
  <c r="I18" i="87"/>
  <c r="J18" i="173"/>
  <c r="J18" i="145"/>
  <c r="J18" i="105"/>
  <c r="J18" i="57"/>
  <c r="J17" i="132"/>
  <c r="J17" i="163"/>
  <c r="J17" i="115"/>
  <c r="I18" i="34"/>
  <c r="J33" i="170"/>
  <c r="J33" i="154"/>
  <c r="J33" i="124"/>
  <c r="J33" i="94"/>
  <c r="I33" i="94"/>
  <c r="I33" i="88"/>
  <c r="I31" i="88" s="1"/>
  <c r="J33" i="88"/>
  <c r="I33" i="172"/>
  <c r="J33" i="16"/>
  <c r="J33" i="26"/>
  <c r="J33" i="35"/>
  <c r="J33" i="48"/>
  <c r="I33" i="69"/>
  <c r="J33" i="103"/>
  <c r="I33" i="148"/>
  <c r="J33" i="158"/>
  <c r="I33" i="170"/>
  <c r="I33" i="162"/>
  <c r="J33" i="152"/>
  <c r="J33" i="40"/>
  <c r="I33" i="43"/>
  <c r="I33" i="48"/>
  <c r="I31" i="48" s="1"/>
  <c r="J33" i="51"/>
  <c r="J31" i="51" s="1"/>
  <c r="J33" i="62"/>
  <c r="I33" i="68"/>
  <c r="J33" i="84"/>
  <c r="J33" i="109"/>
  <c r="J33" i="122"/>
  <c r="I33" i="129"/>
  <c r="I31" i="129" s="1"/>
  <c r="I33" i="169"/>
  <c r="J33" i="169"/>
  <c r="I33" i="89"/>
  <c r="I31" i="89" s="1"/>
  <c r="J33" i="89"/>
  <c r="J33" i="87"/>
  <c r="I33" i="87"/>
  <c r="J33" i="19"/>
  <c r="J33" i="27"/>
  <c r="J33" i="36"/>
  <c r="J33" i="165"/>
  <c r="I33" i="167"/>
  <c r="I33" i="165"/>
  <c r="I33" i="157"/>
  <c r="J33" i="157"/>
  <c r="I33" i="147"/>
  <c r="J33" i="147"/>
  <c r="J33" i="133"/>
  <c r="I33" i="133"/>
  <c r="I33" i="130"/>
  <c r="J33" i="113"/>
  <c r="I33" i="98"/>
  <c r="J33" i="98"/>
  <c r="J33" i="60"/>
  <c r="I33" i="54"/>
  <c r="J33" i="54"/>
  <c r="I31" i="64"/>
  <c r="I31" i="71"/>
  <c r="I31" i="103"/>
  <c r="I31" i="35"/>
  <c r="I31" i="27"/>
  <c r="J31" i="55"/>
  <c r="J31" i="57"/>
  <c r="J31" i="161"/>
  <c r="J31" i="73"/>
  <c r="J31" i="39"/>
  <c r="J34" i="102"/>
  <c r="J34" i="93"/>
  <c r="I34" i="93"/>
  <c r="J34" i="97"/>
  <c r="J34" i="92"/>
  <c r="I34" i="92"/>
  <c r="J34" i="89"/>
  <c r="J34" i="86"/>
  <c r="I34" i="84"/>
  <c r="J34" i="84"/>
  <c r="I34" i="76"/>
  <c r="I31" i="76" s="1"/>
  <c r="I34" i="73"/>
  <c r="I31" i="73" s="1"/>
  <c r="I34" i="70"/>
  <c r="I34" i="65"/>
  <c r="J34" i="65"/>
  <c r="J34" i="62"/>
  <c r="I34" i="58"/>
  <c r="I31" i="58" s="1"/>
  <c r="J34" i="48"/>
  <c r="J34" i="43"/>
  <c r="J34" i="46"/>
  <c r="J31" i="46" s="1"/>
  <c r="I34" i="39"/>
  <c r="J34" i="40"/>
  <c r="I34" i="40"/>
  <c r="J34" i="35"/>
  <c r="I34" i="34"/>
  <c r="J34" i="30"/>
  <c r="I34" i="30"/>
  <c r="J34" i="25"/>
  <c r="I34" i="19"/>
  <c r="J34" i="16"/>
  <c r="I18" i="45"/>
  <c r="I18" i="57"/>
  <c r="I18" i="64"/>
  <c r="I18" i="84"/>
  <c r="I17" i="41"/>
  <c r="I17" i="49"/>
  <c r="J34" i="134"/>
  <c r="J31" i="134" s="1"/>
  <c r="I34" i="134"/>
  <c r="I34" i="131"/>
  <c r="J34" i="131"/>
  <c r="J34" i="45"/>
  <c r="I34" i="45"/>
  <c r="I31" i="45" s="1"/>
  <c r="I34" i="41"/>
  <c r="I31" i="41" s="1"/>
  <c r="J34" i="41"/>
  <c r="J34" i="36"/>
  <c r="J34" i="24"/>
  <c r="J34" i="27"/>
  <c r="J34" i="42"/>
  <c r="J34" i="3"/>
  <c r="I34" i="3"/>
  <c r="I34" i="170"/>
  <c r="J34" i="170"/>
  <c r="I34" i="118"/>
  <c r="I31" i="118" s="1"/>
  <c r="J34" i="115"/>
  <c r="J31" i="115" s="1"/>
  <c r="I34" i="115"/>
  <c r="I31" i="115" s="1"/>
  <c r="I34" i="20"/>
  <c r="J34" i="20"/>
  <c r="J34" i="5"/>
  <c r="J34" i="142"/>
  <c r="I34" i="142"/>
  <c r="I34" i="137"/>
  <c r="J34" i="137"/>
  <c r="I34" i="136"/>
  <c r="I31" i="136" s="1"/>
  <c r="J34" i="136"/>
  <c r="J31" i="136" s="1"/>
  <c r="J34" i="132"/>
  <c r="I34" i="126"/>
  <c r="I31" i="126" s="1"/>
  <c r="J34" i="126"/>
  <c r="J34" i="54"/>
  <c r="I34" i="38"/>
  <c r="I31" i="38" s="1"/>
  <c r="J34" i="38"/>
  <c r="J31" i="38" s="1"/>
  <c r="I34" i="47"/>
  <c r="I34" i="36"/>
  <c r="I34" i="42"/>
  <c r="I34" i="54"/>
  <c r="I34" i="159"/>
  <c r="J34" i="153"/>
  <c r="I34" i="153"/>
  <c r="J34" i="152"/>
  <c r="J34" i="75"/>
  <c r="J34" i="85"/>
  <c r="I34" i="169"/>
  <c r="I34" i="158"/>
  <c r="I34" i="109"/>
  <c r="J34" i="109"/>
  <c r="I34" i="77"/>
  <c r="J34" i="77"/>
  <c r="J31" i="77" s="1"/>
  <c r="I34" i="68"/>
  <c r="J34" i="68"/>
  <c r="I34" i="59"/>
  <c r="I31" i="59" s="1"/>
  <c r="J34" i="59"/>
  <c r="J31" i="59" s="1"/>
  <c r="I34" i="173"/>
  <c r="J34" i="173"/>
  <c r="I34" i="157"/>
  <c r="J34" i="157"/>
  <c r="I34" i="156"/>
  <c r="I34" i="79"/>
  <c r="J34" i="79"/>
  <c r="J34" i="74"/>
  <c r="I34" i="74"/>
  <c r="I34" i="78"/>
  <c r="J34" i="144"/>
  <c r="J31" i="144" s="1"/>
  <c r="J34" i="169"/>
  <c r="I34" i="139"/>
  <c r="J34" i="139"/>
  <c r="I34" i="127"/>
  <c r="J34" i="127"/>
  <c r="J34" i="108"/>
  <c r="I34" i="107"/>
  <c r="J34" i="107"/>
  <c r="J34" i="49"/>
  <c r="I34" i="49"/>
  <c r="I18" i="101"/>
  <c r="J17" i="100"/>
  <c r="I17" i="100"/>
  <c r="I16" i="99"/>
  <c r="I17" i="96"/>
  <c r="I20" i="95"/>
  <c r="I17" i="95"/>
  <c r="I20" i="92"/>
  <c r="J18" i="92"/>
  <c r="I21" i="89"/>
  <c r="I18" i="89"/>
  <c r="I21" i="85"/>
  <c r="I21" i="84"/>
  <c r="I12" i="84"/>
  <c r="J18" i="84"/>
  <c r="I21" i="83"/>
  <c r="I18" i="81"/>
  <c r="I20" i="78"/>
  <c r="J18" i="77"/>
  <c r="J18" i="73"/>
  <c r="I17" i="71"/>
  <c r="I16" i="71"/>
  <c r="J17" i="71"/>
  <c r="I20" i="70"/>
  <c r="J18" i="69"/>
  <c r="I18" i="68"/>
  <c r="J18" i="68"/>
  <c r="I16" i="65"/>
  <c r="I16" i="64"/>
  <c r="I17" i="64"/>
  <c r="I17" i="63"/>
  <c r="I16" i="63"/>
  <c r="J18" i="59"/>
  <c r="I16" i="59"/>
  <c r="I17" i="59"/>
  <c r="I21" i="58"/>
  <c r="I21" i="57"/>
  <c r="I17" i="56"/>
  <c r="I20" i="52"/>
  <c r="I21" i="51"/>
  <c r="I16" i="49"/>
  <c r="I18" i="49"/>
  <c r="J18" i="48"/>
  <c r="I20" i="45"/>
  <c r="I16" i="45"/>
  <c r="J18" i="45"/>
  <c r="I17" i="45"/>
  <c r="I17" i="44"/>
  <c r="J17" i="14"/>
  <c r="I21" i="12"/>
  <c r="I20" i="11"/>
  <c r="I20" i="8"/>
  <c r="I16" i="8"/>
  <c r="I20" i="7"/>
  <c r="I20" i="6"/>
  <c r="I17" i="6"/>
  <c r="J17" i="6"/>
  <c r="I22" i="5"/>
  <c r="I21" i="3"/>
  <c r="I20" i="16"/>
  <c r="I22" i="16"/>
  <c r="I20" i="19"/>
  <c r="I21" i="19"/>
  <c r="I21" i="23"/>
  <c r="J17" i="23"/>
  <c r="I18" i="24"/>
  <c r="I12" i="24"/>
  <c r="I16" i="30"/>
  <c r="I22" i="31"/>
  <c r="I16" i="32"/>
  <c r="I16" i="33"/>
  <c r="I18" i="33"/>
  <c r="I20" i="34"/>
  <c r="I21" i="35"/>
  <c r="I20" i="36"/>
  <c r="I17" i="36"/>
  <c r="I16" i="36"/>
  <c r="J40" i="162"/>
  <c r="I40" i="162"/>
  <c r="I40" i="155"/>
  <c r="J40" i="139"/>
  <c r="I40" i="139"/>
  <c r="J40" i="133"/>
  <c r="I40" i="133"/>
  <c r="J40" i="122"/>
  <c r="J40" i="113"/>
  <c r="J40" i="94"/>
  <c r="I40" i="94"/>
  <c r="I40" i="87"/>
  <c r="J40" i="87"/>
  <c r="I40" i="73"/>
  <c r="J40" i="73"/>
  <c r="I40" i="157"/>
  <c r="J40" i="157"/>
  <c r="J40" i="153"/>
  <c r="I40" i="153"/>
  <c r="J40" i="116"/>
  <c r="I40" i="116"/>
  <c r="J40" i="98"/>
  <c r="I40" i="86"/>
  <c r="I40" i="80"/>
  <c r="J40" i="80"/>
  <c r="I40" i="78"/>
  <c r="I40" i="74"/>
  <c r="J40" i="74"/>
  <c r="J40" i="72"/>
  <c r="I40" i="72"/>
  <c r="J40" i="86"/>
  <c r="J40" i="127"/>
  <c r="I40" i="122"/>
  <c r="J40" i="68"/>
  <c r="I40" i="63"/>
  <c r="I40" i="60"/>
  <c r="J40" i="60"/>
  <c r="I40" i="58"/>
  <c r="J40" i="57"/>
  <c r="I40" i="51"/>
  <c r="I40" i="50"/>
  <c r="J40" i="50"/>
  <c r="I40" i="49"/>
  <c r="J40" i="49"/>
  <c r="I40" i="31"/>
  <c r="J40" i="31"/>
  <c r="J40" i="28"/>
  <c r="I40" i="11"/>
  <c r="J40" i="11"/>
  <c r="J40" i="173"/>
  <c r="I40" i="169"/>
  <c r="J40" i="169"/>
  <c r="J40" i="166"/>
  <c r="I40" i="159"/>
  <c r="J40" i="159"/>
  <c r="J40" i="147"/>
  <c r="I40" i="144"/>
  <c r="J40" i="138"/>
  <c r="I40" i="137"/>
  <c r="J40" i="137"/>
  <c r="I40" i="134"/>
  <c r="J40" i="134"/>
  <c r="I40" i="132"/>
  <c r="J40" i="132"/>
  <c r="I40" i="118"/>
  <c r="I40" i="115"/>
  <c r="J40" i="108"/>
  <c r="I40" i="108"/>
  <c r="I40" i="107"/>
  <c r="J40" i="107"/>
  <c r="I40" i="102"/>
  <c r="I40" i="99"/>
  <c r="J40" i="95"/>
  <c r="I40" i="95"/>
  <c r="I40" i="82"/>
  <c r="I40" i="77"/>
  <c r="J40" i="77"/>
  <c r="J40" i="76"/>
  <c r="J40" i="70"/>
  <c r="I40" i="70"/>
  <c r="J40" i="59"/>
  <c r="I40" i="59"/>
  <c r="I40" i="55"/>
  <c r="J40" i="55"/>
  <c r="J40" i="54"/>
  <c r="I40" i="54"/>
  <c r="I40" i="44"/>
  <c r="J40" i="44"/>
  <c r="I40" i="39"/>
  <c r="J40" i="39"/>
  <c r="J40" i="37"/>
  <c r="I40" i="37"/>
  <c r="J40" i="36"/>
  <c r="I40" i="30"/>
  <c r="J40" i="30"/>
  <c r="J40" i="16"/>
  <c r="J40" i="7"/>
  <c r="J40" i="172"/>
  <c r="I40" i="172"/>
  <c r="I40" i="171"/>
  <c r="J40" i="171"/>
  <c r="J40" i="167"/>
  <c r="I40" i="167"/>
  <c r="J40" i="40"/>
  <c r="I29" i="40"/>
  <c r="I22" i="40"/>
  <c r="I11" i="40"/>
  <c r="I20" i="41"/>
  <c r="I30" i="41"/>
  <c r="I12" i="41"/>
  <c r="I21" i="42"/>
  <c r="I18" i="54"/>
  <c r="I16" i="54"/>
  <c r="I16" i="24"/>
  <c r="I18" i="28"/>
  <c r="J31" i="98" l="1"/>
  <c r="J175" i="27"/>
  <c r="J169" i="33"/>
  <c r="J165" i="33"/>
  <c r="J160" i="50"/>
  <c r="R47" i="51"/>
  <c r="J175" i="56"/>
  <c r="I31" i="83"/>
  <c r="J109" i="104"/>
  <c r="J160" i="115"/>
  <c r="J160" i="117"/>
  <c r="J98" i="118"/>
  <c r="J77" i="128"/>
  <c r="J77" i="133"/>
  <c r="J109" i="138"/>
  <c r="J109" i="159"/>
  <c r="J109" i="170"/>
  <c r="J109" i="174"/>
  <c r="G142" i="118"/>
  <c r="G142" i="99"/>
  <c r="I31" i="92"/>
  <c r="I31" i="32"/>
  <c r="H108" i="35"/>
  <c r="H103" i="35" s="1"/>
  <c r="H46" i="35" s="1"/>
  <c r="I139" i="59"/>
  <c r="J175" i="77"/>
  <c r="R47" i="79"/>
  <c r="J109" i="89"/>
  <c r="I31" i="90"/>
  <c r="J160" i="128"/>
  <c r="J160" i="129"/>
  <c r="J169" i="134"/>
  <c r="J165" i="141"/>
  <c r="J178" i="158"/>
  <c r="R47" i="160"/>
  <c r="R47" i="163"/>
  <c r="J165" i="168"/>
  <c r="J165" i="174"/>
  <c r="J109" i="73"/>
  <c r="J47" i="52"/>
  <c r="J77" i="129"/>
  <c r="J109" i="141"/>
  <c r="J109" i="144"/>
  <c r="J77" i="162"/>
  <c r="J98" i="122"/>
  <c r="J178" i="138"/>
  <c r="J178" i="171"/>
  <c r="H108" i="26"/>
  <c r="H103" i="26" s="1"/>
  <c r="H46" i="26" s="1"/>
  <c r="H108" i="37"/>
  <c r="H103" i="37" s="1"/>
  <c r="H46" i="37" s="1"/>
  <c r="H108" i="39"/>
  <c r="H103" i="39" s="1"/>
  <c r="H46" i="39" s="1"/>
  <c r="H108" i="51"/>
  <c r="H103" i="51" s="1"/>
  <c r="H46" i="51" s="1"/>
  <c r="H108" i="61"/>
  <c r="H103" i="61" s="1"/>
  <c r="H46" i="61" s="1"/>
  <c r="H108" i="64"/>
  <c r="H103" i="64" s="1"/>
  <c r="H46" i="64" s="1"/>
  <c r="H108" i="70"/>
  <c r="H103" i="70" s="1"/>
  <c r="H46" i="70" s="1"/>
  <c r="H108" i="79"/>
  <c r="H103" i="79" s="1"/>
  <c r="H46" i="79" s="1"/>
  <c r="H108" i="97"/>
  <c r="H103" i="97" s="1"/>
  <c r="H46" i="97" s="1"/>
  <c r="H108" i="99"/>
  <c r="H103" i="99" s="1"/>
  <c r="H46" i="99" s="1"/>
  <c r="H108" i="107"/>
  <c r="H103" i="107" s="1"/>
  <c r="H46" i="107" s="1"/>
  <c r="H108" i="112"/>
  <c r="H103" i="112" s="1"/>
  <c r="H46" i="112" s="1"/>
  <c r="H108" i="119"/>
  <c r="H103" i="119" s="1"/>
  <c r="H46" i="119" s="1"/>
  <c r="H108" i="142"/>
  <c r="H103" i="142" s="1"/>
  <c r="H46" i="142" s="1"/>
  <c r="H108" i="156"/>
  <c r="H103" i="156" s="1"/>
  <c r="H46" i="156" s="1"/>
  <c r="H108" i="160"/>
  <c r="H103" i="160" s="1"/>
  <c r="H46" i="160" s="1"/>
  <c r="J16" i="14"/>
  <c r="C148" i="20"/>
  <c r="I144" i="135"/>
  <c r="J144" i="39"/>
  <c r="J169" i="106"/>
  <c r="J169" i="156"/>
  <c r="J15" i="122"/>
  <c r="J169" i="145"/>
  <c r="J15" i="98"/>
  <c r="J165" i="43"/>
  <c r="J15" i="32"/>
  <c r="I143" i="20"/>
  <c r="H108" i="23"/>
  <c r="H103" i="23" s="1"/>
  <c r="H46" i="23" s="1"/>
  <c r="H108" i="25"/>
  <c r="H103" i="25" s="1"/>
  <c r="H46" i="25" s="1"/>
  <c r="J145" i="27"/>
  <c r="I145" i="38"/>
  <c r="I139" i="38" s="1"/>
  <c r="H108" i="42"/>
  <c r="H103" i="42" s="1"/>
  <c r="H46" i="42" s="1"/>
  <c r="H108" i="47"/>
  <c r="H103" i="47" s="1"/>
  <c r="H46" i="47" s="1"/>
  <c r="H108" i="52"/>
  <c r="H103" i="52" s="1"/>
  <c r="H46" i="52" s="1"/>
  <c r="G142" i="53"/>
  <c r="I145" i="54"/>
  <c r="H108" i="55"/>
  <c r="H103" i="55" s="1"/>
  <c r="H46" i="55" s="1"/>
  <c r="H108" i="56"/>
  <c r="H103" i="56" s="1"/>
  <c r="H46" i="56" s="1"/>
  <c r="J178" i="58"/>
  <c r="H108" i="60"/>
  <c r="H103" i="60" s="1"/>
  <c r="H46" i="60" s="1"/>
  <c r="I145" i="61"/>
  <c r="H108" i="63"/>
  <c r="H103" i="63" s="1"/>
  <c r="H46" i="63" s="1"/>
  <c r="J143" i="64"/>
  <c r="J77" i="65"/>
  <c r="I143" i="68"/>
  <c r="H108" i="68"/>
  <c r="H103" i="68" s="1"/>
  <c r="H46" i="68" s="1"/>
  <c r="H108" i="69"/>
  <c r="H103" i="69" s="1"/>
  <c r="H46" i="69" s="1"/>
  <c r="H108" i="71"/>
  <c r="H103" i="71" s="1"/>
  <c r="H46" i="71" s="1"/>
  <c r="H108" i="72"/>
  <c r="H103" i="72" s="1"/>
  <c r="H46" i="72" s="1"/>
  <c r="I144" i="75"/>
  <c r="H108" i="76"/>
  <c r="H103" i="76" s="1"/>
  <c r="H46" i="76" s="1"/>
  <c r="H108" i="77"/>
  <c r="H103" i="77" s="1"/>
  <c r="H46" i="77" s="1"/>
  <c r="G142" i="79"/>
  <c r="J147" i="80"/>
  <c r="H108" i="81"/>
  <c r="H103" i="81" s="1"/>
  <c r="H46" i="81" s="1"/>
  <c r="I144" i="82"/>
  <c r="H108" i="82"/>
  <c r="H103" i="82" s="1"/>
  <c r="H46" i="82" s="1"/>
  <c r="G142" i="83"/>
  <c r="H108" i="89"/>
  <c r="H103" i="89" s="1"/>
  <c r="H46" i="89" s="1"/>
  <c r="H108" i="92"/>
  <c r="H103" i="92" s="1"/>
  <c r="H46" i="92" s="1"/>
  <c r="J145" i="93"/>
  <c r="H108" i="95"/>
  <c r="H103" i="95" s="1"/>
  <c r="H46" i="95" s="1"/>
  <c r="H108" i="101"/>
  <c r="H103" i="101" s="1"/>
  <c r="H46" i="101" s="1"/>
  <c r="H108" i="104"/>
  <c r="H103" i="104" s="1"/>
  <c r="H46" i="104" s="1"/>
  <c r="J109" i="105"/>
  <c r="H108" i="108"/>
  <c r="H103" i="108" s="1"/>
  <c r="H46" i="108" s="1"/>
  <c r="H108" i="110"/>
  <c r="H103" i="110" s="1"/>
  <c r="H46" i="110" s="1"/>
  <c r="J175" i="111"/>
  <c r="J77" i="111"/>
  <c r="J109" i="112"/>
  <c r="H108" i="113"/>
  <c r="H103" i="113" s="1"/>
  <c r="H46" i="113" s="1"/>
  <c r="H108" i="116"/>
  <c r="H103" i="116" s="1"/>
  <c r="H46" i="116" s="1"/>
  <c r="J85" i="118"/>
  <c r="H108" i="123"/>
  <c r="H103" i="123" s="1"/>
  <c r="H46" i="123" s="1"/>
  <c r="H108" i="125"/>
  <c r="H103" i="125" s="1"/>
  <c r="H46" i="125" s="1"/>
  <c r="H108" i="129"/>
  <c r="H103" i="129" s="1"/>
  <c r="H46" i="129" s="1"/>
  <c r="H108" i="132"/>
  <c r="H103" i="132" s="1"/>
  <c r="H46" i="132" s="1"/>
  <c r="H108" i="135"/>
  <c r="H103" i="135" s="1"/>
  <c r="H46" i="135" s="1"/>
  <c r="J47" i="137"/>
  <c r="I145" i="138"/>
  <c r="G142" i="139"/>
  <c r="H108" i="148"/>
  <c r="H103" i="148" s="1"/>
  <c r="H46" i="148" s="1"/>
  <c r="J109" i="150"/>
  <c r="H108" i="150"/>
  <c r="H103" i="150" s="1"/>
  <c r="H46" i="150" s="1"/>
  <c r="J109" i="154"/>
  <c r="H108" i="158"/>
  <c r="H103" i="158" s="1"/>
  <c r="H46" i="158" s="1"/>
  <c r="J144" i="159"/>
  <c r="J143" i="162"/>
  <c r="J77" i="164"/>
  <c r="H108" i="165"/>
  <c r="H103" i="165" s="1"/>
  <c r="H46" i="165" s="1"/>
  <c r="J109" i="167"/>
  <c r="J109" i="169"/>
  <c r="J109" i="171"/>
  <c r="H108" i="171"/>
  <c r="H103" i="171" s="1"/>
  <c r="H46" i="171" s="1"/>
  <c r="I145" i="173"/>
  <c r="H108" i="173"/>
  <c r="H103" i="173" s="1"/>
  <c r="H46" i="173" s="1"/>
  <c r="H16" i="44"/>
  <c r="H10" i="44" s="1"/>
  <c r="H108" i="3"/>
  <c r="H103" i="3" s="1"/>
  <c r="H46" i="3" s="1"/>
  <c r="H108" i="5"/>
  <c r="H103" i="5" s="1"/>
  <c r="H46" i="5" s="1"/>
  <c r="H108" i="6"/>
  <c r="H103" i="6" s="1"/>
  <c r="H46" i="6" s="1"/>
  <c r="H108" i="9"/>
  <c r="H103" i="9" s="1"/>
  <c r="H46" i="9" s="1"/>
  <c r="BW170" i="2"/>
  <c r="J169" i="14"/>
  <c r="H108" i="7"/>
  <c r="H103" i="7" s="1"/>
  <c r="H46" i="7" s="1"/>
  <c r="H108" i="13"/>
  <c r="H103" i="13" s="1"/>
  <c r="H46" i="13" s="1"/>
  <c r="H108" i="28"/>
  <c r="H103" i="28" s="1"/>
  <c r="H46" i="28" s="1"/>
  <c r="H108" i="46"/>
  <c r="H103" i="46" s="1"/>
  <c r="H46" i="46" s="1"/>
  <c r="H108" i="49"/>
  <c r="H103" i="49" s="1"/>
  <c r="H46" i="49" s="1"/>
  <c r="H108" i="53"/>
  <c r="H103" i="53" s="1"/>
  <c r="H46" i="53" s="1"/>
  <c r="H108" i="83"/>
  <c r="H103" i="83" s="1"/>
  <c r="H46" i="83" s="1"/>
  <c r="H108" i="85"/>
  <c r="H103" i="85" s="1"/>
  <c r="H46" i="85" s="1"/>
  <c r="H108" i="88"/>
  <c r="H103" i="88" s="1"/>
  <c r="H46" i="88" s="1"/>
  <c r="H108" i="109"/>
  <c r="H103" i="109" s="1"/>
  <c r="H46" i="109"/>
  <c r="H108" i="126"/>
  <c r="H103" i="126" s="1"/>
  <c r="H46" i="126" s="1"/>
  <c r="J109" i="136"/>
  <c r="H108" i="140"/>
  <c r="H103" i="140" s="1"/>
  <c r="H46" i="140" s="1"/>
  <c r="J109" i="149"/>
  <c r="H108" i="168"/>
  <c r="H103" i="168" s="1"/>
  <c r="H46" i="168" s="1"/>
  <c r="H108" i="170"/>
  <c r="H103" i="170" s="1"/>
  <c r="H46" i="170" s="1"/>
  <c r="J109" i="173"/>
  <c r="I31" i="77"/>
  <c r="I31" i="42"/>
  <c r="J31" i="132"/>
  <c r="I31" i="137"/>
  <c r="C148" i="122"/>
  <c r="J147" i="32"/>
  <c r="J144" i="46"/>
  <c r="C144" i="147"/>
  <c r="I145" i="125"/>
  <c r="I145" i="93"/>
  <c r="C147" i="32"/>
  <c r="C148" i="28"/>
  <c r="J148" i="28"/>
  <c r="C148" i="152"/>
  <c r="J31" i="81"/>
  <c r="J31" i="58"/>
  <c r="J31" i="11"/>
  <c r="I31" i="63"/>
  <c r="J15" i="162"/>
  <c r="J15" i="139"/>
  <c r="J165" i="130"/>
  <c r="J169" i="102"/>
  <c r="J15" i="140"/>
  <c r="J165" i="137"/>
  <c r="J169" i="121"/>
  <c r="J169" i="118"/>
  <c r="J30" i="126"/>
  <c r="J20" i="126" s="1"/>
  <c r="J165" i="114"/>
  <c r="J165" i="93"/>
  <c r="J165" i="157"/>
  <c r="J169" i="114"/>
  <c r="J15" i="76"/>
  <c r="J169" i="154"/>
  <c r="J169" i="90"/>
  <c r="J38" i="64"/>
  <c r="H108" i="10"/>
  <c r="H103" i="10" s="1"/>
  <c r="H46" i="10" s="1"/>
  <c r="H108" i="11"/>
  <c r="H103" i="11" s="1"/>
  <c r="H46" i="11" s="1"/>
  <c r="I144" i="13"/>
  <c r="H108" i="14"/>
  <c r="H103" i="14" s="1"/>
  <c r="H46" i="14" s="1"/>
  <c r="H108" i="20"/>
  <c r="H103" i="20" s="1"/>
  <c r="H46" i="20" s="1"/>
  <c r="G142" i="28"/>
  <c r="J147" i="30"/>
  <c r="H108" i="32"/>
  <c r="H103" i="32" s="1"/>
  <c r="H46" i="32" s="1"/>
  <c r="BW41" i="2"/>
  <c r="I31" i="79"/>
  <c r="J31" i="68"/>
  <c r="I31" i="20"/>
  <c r="J31" i="41"/>
  <c r="J31" i="113"/>
  <c r="J31" i="147"/>
  <c r="J148" i="152"/>
  <c r="I139" i="54"/>
  <c r="J148" i="174"/>
  <c r="C147" i="140"/>
  <c r="J147" i="60"/>
  <c r="J144" i="85"/>
  <c r="J144" i="163"/>
  <c r="I144" i="85"/>
  <c r="J145" i="173"/>
  <c r="I147" i="126"/>
  <c r="I148" i="10"/>
  <c r="J148" i="39"/>
  <c r="I148" i="51"/>
  <c r="J31" i="47"/>
  <c r="J31" i="129"/>
  <c r="I31" i="46"/>
  <c r="I31" i="23"/>
  <c r="I30" i="12"/>
  <c r="G146" i="145"/>
  <c r="J169" i="167"/>
  <c r="J30" i="159"/>
  <c r="J169" i="172"/>
  <c r="J169" i="136"/>
  <c r="J169" i="128"/>
  <c r="J175" i="132"/>
  <c r="J165" i="106"/>
  <c r="I30" i="126"/>
  <c r="J15" i="59"/>
  <c r="J169" i="57"/>
  <c r="J30" i="53"/>
  <c r="J165" i="16"/>
  <c r="H108" i="8"/>
  <c r="H103" i="8" s="1"/>
  <c r="H46" i="8" s="1"/>
  <c r="J144" i="13"/>
  <c r="I31" i="16"/>
  <c r="H108" i="16"/>
  <c r="H103" i="16" s="1"/>
  <c r="H46" i="16" s="1"/>
  <c r="H108" i="19"/>
  <c r="H103" i="19" s="1"/>
  <c r="H46" i="19" s="1"/>
  <c r="J31" i="23"/>
  <c r="J145" i="24"/>
  <c r="H108" i="24"/>
  <c r="H103" i="24" s="1"/>
  <c r="H46" i="24" s="1"/>
  <c r="J145" i="25"/>
  <c r="G142" i="25"/>
  <c r="I145" i="27"/>
  <c r="H108" i="30"/>
  <c r="H103" i="30" s="1"/>
  <c r="H46" i="30" s="1"/>
  <c r="J169" i="31"/>
  <c r="J72" i="31"/>
  <c r="H108" i="34"/>
  <c r="H103" i="34" s="1"/>
  <c r="H46" i="34" s="1"/>
  <c r="H108" i="36"/>
  <c r="H103" i="36" s="1"/>
  <c r="H46" i="36" s="1"/>
  <c r="J145" i="38"/>
  <c r="H108" i="38"/>
  <c r="H103" i="38" s="1"/>
  <c r="H46" i="38" s="1"/>
  <c r="J165" i="39"/>
  <c r="H108" i="41"/>
  <c r="H103" i="41" s="1"/>
  <c r="H46" i="41" s="1"/>
  <c r="I46" i="57"/>
  <c r="J147" i="59"/>
  <c r="H108" i="59"/>
  <c r="H103" i="59" s="1"/>
  <c r="H46" i="59" s="1"/>
  <c r="H108" i="65"/>
  <c r="H103" i="65" s="1"/>
  <c r="H46" i="65" s="1"/>
  <c r="H108" i="74"/>
  <c r="H103" i="74" s="1"/>
  <c r="H46" i="74" s="1"/>
  <c r="J144" i="75"/>
  <c r="H108" i="75"/>
  <c r="H103" i="75" s="1"/>
  <c r="H46" i="75" s="1"/>
  <c r="I147" i="80"/>
  <c r="I139" i="80" s="1"/>
  <c r="I144" i="81"/>
  <c r="I139" i="81" s="1"/>
  <c r="H108" i="84"/>
  <c r="H103" i="84" s="1"/>
  <c r="H46" i="84" s="1"/>
  <c r="H108" i="86"/>
  <c r="H103" i="86" s="1"/>
  <c r="H46" i="86" s="1"/>
  <c r="H108" i="87"/>
  <c r="H103" i="87" s="1"/>
  <c r="H46" i="87" s="1"/>
  <c r="J145" i="90"/>
  <c r="H108" i="90"/>
  <c r="H103" i="90" s="1"/>
  <c r="H46" i="90" s="1"/>
  <c r="R47" i="92"/>
  <c r="H108" i="93"/>
  <c r="H103" i="93" s="1"/>
  <c r="H46" i="93" s="1"/>
  <c r="J63" i="94"/>
  <c r="H108" i="96"/>
  <c r="H103" i="96" s="1"/>
  <c r="H46" i="96" s="1"/>
  <c r="H108" i="98"/>
  <c r="H103" i="98" s="1"/>
  <c r="H46" i="98" s="1"/>
  <c r="J147" i="99"/>
  <c r="J165" i="100"/>
  <c r="H108" i="100"/>
  <c r="H103" i="100" s="1"/>
  <c r="H46" i="100" s="1"/>
  <c r="I148" i="105"/>
  <c r="J143" i="105"/>
  <c r="H108" i="106"/>
  <c r="H103" i="106" s="1"/>
  <c r="H46" i="106" s="1"/>
  <c r="H108" i="111"/>
  <c r="H103" i="111" s="1"/>
  <c r="H46" i="111" s="1"/>
  <c r="J109" i="114"/>
  <c r="H108" i="114"/>
  <c r="H103" i="114" s="1"/>
  <c r="H46" i="114" s="1"/>
  <c r="J109" i="117"/>
  <c r="H108" i="117"/>
  <c r="H103" i="117" s="1"/>
  <c r="H46" i="117" s="1"/>
  <c r="H108" i="118"/>
  <c r="H103" i="118" s="1"/>
  <c r="H46" i="118" s="1"/>
  <c r="H108" i="122"/>
  <c r="H103" i="122" s="1"/>
  <c r="H46" i="122" s="1"/>
  <c r="H108" i="124"/>
  <c r="H103" i="124" s="1"/>
  <c r="H46" i="124" s="1"/>
  <c r="I147" i="130"/>
  <c r="J145" i="131"/>
  <c r="J165" i="133"/>
  <c r="I143" i="133"/>
  <c r="H108" i="133"/>
  <c r="H103" i="133" s="1"/>
  <c r="H46" i="133" s="1"/>
  <c r="H108" i="134"/>
  <c r="H103" i="134" s="1"/>
  <c r="H46" i="134" s="1"/>
  <c r="H46" i="137"/>
  <c r="H108" i="137"/>
  <c r="H103" i="137" s="1"/>
  <c r="J145" i="138"/>
  <c r="J165" i="138"/>
  <c r="H108" i="138"/>
  <c r="H103" i="138" s="1"/>
  <c r="H46" i="138" s="1"/>
  <c r="H108" i="147"/>
  <c r="H103" i="147" s="1"/>
  <c r="H46" i="147" s="1"/>
  <c r="J169" i="149"/>
  <c r="H108" i="149"/>
  <c r="H103" i="149" s="1"/>
  <c r="H46" i="149" s="1"/>
  <c r="H108" i="151"/>
  <c r="H103" i="151" s="1"/>
  <c r="H46" i="151" s="1"/>
  <c r="H108" i="152"/>
  <c r="H103" i="152" s="1"/>
  <c r="H46" i="152" s="1"/>
  <c r="H108" i="153"/>
  <c r="H103" i="153" s="1"/>
  <c r="H46" i="153" s="1"/>
  <c r="I144" i="159"/>
  <c r="H108" i="159"/>
  <c r="H103" i="159" s="1"/>
  <c r="H46" i="159" s="1"/>
  <c r="I143" i="162"/>
  <c r="H108" i="162"/>
  <c r="H103" i="162" s="1"/>
  <c r="H46" i="162" s="1"/>
  <c r="H108" i="163"/>
  <c r="H103" i="163" s="1"/>
  <c r="H46" i="163" s="1"/>
  <c r="J143" i="167"/>
  <c r="H108" i="169"/>
  <c r="H103" i="169" s="1"/>
  <c r="H46" i="169" s="1"/>
  <c r="H108" i="174"/>
  <c r="H103" i="174" s="1"/>
  <c r="H46" i="174" s="1"/>
  <c r="C142" i="110"/>
  <c r="H16" i="39"/>
  <c r="H108" i="40"/>
  <c r="H103" i="40" s="1"/>
  <c r="H46" i="40" s="1"/>
  <c r="I147" i="41"/>
  <c r="H108" i="43"/>
  <c r="H103" i="43" s="1"/>
  <c r="H46" i="43" s="1"/>
  <c r="H108" i="44"/>
  <c r="H103" i="44" s="1"/>
  <c r="H46" i="44" s="1"/>
  <c r="H108" i="45"/>
  <c r="H103" i="45" s="1"/>
  <c r="H46" i="45" s="1"/>
  <c r="J145" i="47"/>
  <c r="I145" i="47"/>
  <c r="I148" i="48"/>
  <c r="J143" i="49"/>
  <c r="H108" i="50"/>
  <c r="H103" i="50" s="1"/>
  <c r="H46" i="50" s="1"/>
  <c r="J143" i="51"/>
  <c r="J145" i="55"/>
  <c r="I145" i="55"/>
  <c r="H108" i="57"/>
  <c r="H103" i="57" s="1"/>
  <c r="H46" i="57" s="1"/>
  <c r="H108" i="58"/>
  <c r="H103" i="58" s="1"/>
  <c r="H46" i="58" s="1"/>
  <c r="J145" i="61"/>
  <c r="H108" i="62"/>
  <c r="H103" i="62" s="1"/>
  <c r="H46" i="62" s="1"/>
  <c r="J178" i="65"/>
  <c r="R47" i="65"/>
  <c r="H108" i="73"/>
  <c r="H103" i="73" s="1"/>
  <c r="H46" i="73" s="1"/>
  <c r="J144" i="76"/>
  <c r="H108" i="78"/>
  <c r="H103" i="78" s="1"/>
  <c r="H46" i="78" s="1"/>
  <c r="J169" i="80"/>
  <c r="H108" i="80"/>
  <c r="H103" i="80" s="1"/>
  <c r="H46" i="80" s="1"/>
  <c r="J144" i="81"/>
  <c r="I145" i="90"/>
  <c r="I139" i="90" s="1"/>
  <c r="J144" i="97"/>
  <c r="I147" i="99"/>
  <c r="J178" i="100"/>
  <c r="H108" i="102"/>
  <c r="H103" i="102" s="1"/>
  <c r="H46" i="102" s="1"/>
  <c r="H108" i="103"/>
  <c r="H103" i="103" s="1"/>
  <c r="H46" i="103" s="1"/>
  <c r="J148" i="105"/>
  <c r="I143" i="105"/>
  <c r="H108" i="105"/>
  <c r="H103" i="105" s="1"/>
  <c r="H46" i="105" s="1"/>
  <c r="I145" i="107"/>
  <c r="J72" i="112"/>
  <c r="H108" i="115"/>
  <c r="H103" i="115" s="1"/>
  <c r="H46" i="115" s="1"/>
  <c r="J178" i="116"/>
  <c r="J178" i="117"/>
  <c r="H108" i="120"/>
  <c r="H103" i="120" s="1"/>
  <c r="H46" i="120" s="1"/>
  <c r="J147" i="126"/>
  <c r="H108" i="127"/>
  <c r="H103" i="127" s="1"/>
  <c r="H46" i="127" s="1"/>
  <c r="H108" i="128"/>
  <c r="H103" i="128" s="1"/>
  <c r="H46" i="128" s="1"/>
  <c r="H108" i="130"/>
  <c r="H103" i="130" s="1"/>
  <c r="H46" i="130" s="1"/>
  <c r="I145" i="131"/>
  <c r="H108" i="131"/>
  <c r="H103" i="131" s="1"/>
  <c r="H46" i="131" s="1"/>
  <c r="J160" i="134"/>
  <c r="H108" i="141"/>
  <c r="H103" i="141" s="1"/>
  <c r="H46" i="141" s="1"/>
  <c r="H108" i="145"/>
  <c r="H103" i="145" s="1"/>
  <c r="H46" i="145" s="1"/>
  <c r="J178" i="153"/>
  <c r="H108" i="154"/>
  <c r="H103" i="154" s="1"/>
  <c r="H46" i="154" s="1"/>
  <c r="H108" i="157"/>
  <c r="H103" i="157" s="1"/>
  <c r="H46" i="157" s="1"/>
  <c r="J148" i="162"/>
  <c r="H108" i="164"/>
  <c r="H103" i="164" s="1"/>
  <c r="H46" i="164" s="1"/>
  <c r="H108" i="166"/>
  <c r="H103" i="166" s="1"/>
  <c r="H46" i="166" s="1"/>
  <c r="I143" i="167"/>
  <c r="H108" i="167"/>
  <c r="H103" i="167" s="1"/>
  <c r="H46" i="167" s="1"/>
  <c r="H108" i="172"/>
  <c r="H103" i="172" s="1"/>
  <c r="H46" i="172" s="1"/>
  <c r="G142" i="171"/>
  <c r="H108" i="4"/>
  <c r="H103" i="4" s="1"/>
  <c r="H46" i="4" s="1"/>
  <c r="H108" i="12"/>
  <c r="H103" i="12" s="1"/>
  <c r="H46" i="12" s="1"/>
  <c r="H108" i="31"/>
  <c r="H103" i="31" s="1"/>
  <c r="H46" i="31" s="1"/>
  <c r="H108" i="27"/>
  <c r="H103" i="27" s="1"/>
  <c r="H46" i="27" s="1"/>
  <c r="H108" i="33"/>
  <c r="H103" i="33" s="1"/>
  <c r="H46" i="33" s="1"/>
  <c r="H108" i="48"/>
  <c r="H103" i="48" s="1"/>
  <c r="H46" i="48" s="1"/>
  <c r="H108" i="54"/>
  <c r="H103" i="54" s="1"/>
  <c r="H46" i="54" s="1"/>
  <c r="H108" i="94"/>
  <c r="H103" i="94" s="1"/>
  <c r="H46" i="94" s="1"/>
  <c r="H108" i="121"/>
  <c r="H103" i="121" s="1"/>
  <c r="H46" i="121" s="1"/>
  <c r="H108" i="136"/>
  <c r="H103" i="136" s="1"/>
  <c r="H46" i="136" s="1"/>
  <c r="H108" i="139"/>
  <c r="H103" i="139" s="1"/>
  <c r="H46" i="139" s="1"/>
  <c r="H108" i="143"/>
  <c r="H103" i="143" s="1"/>
  <c r="H46" i="143" s="1"/>
  <c r="H108" i="144"/>
  <c r="H103" i="144" s="1"/>
  <c r="H46" i="144" s="1"/>
  <c r="H108" i="161"/>
  <c r="H103" i="161" s="1"/>
  <c r="H46" i="161" s="1"/>
  <c r="J38" i="61"/>
  <c r="H108" i="2"/>
  <c r="H103" i="2" s="1"/>
  <c r="H46" i="2" s="1"/>
  <c r="H10" i="122"/>
  <c r="H10" i="109"/>
  <c r="H10" i="132"/>
  <c r="H10" i="172"/>
  <c r="J38" i="159"/>
  <c r="J38" i="73"/>
  <c r="J38" i="152"/>
  <c r="H10" i="141"/>
  <c r="J178" i="60"/>
  <c r="J31" i="116"/>
  <c r="J31" i="126"/>
  <c r="H30" i="2"/>
  <c r="H20" i="2" s="1"/>
  <c r="I20" i="2" s="1"/>
  <c r="J15" i="30"/>
  <c r="H15" i="30"/>
  <c r="I46" i="72"/>
  <c r="H30" i="73"/>
  <c r="H20" i="73" s="1"/>
  <c r="H10" i="73" s="1"/>
  <c r="H30" i="77"/>
  <c r="J30" i="77"/>
  <c r="H38" i="78"/>
  <c r="H10" i="78" s="1"/>
  <c r="I46" i="24"/>
  <c r="H30" i="27"/>
  <c r="H20" i="27" s="1"/>
  <c r="H15" i="68"/>
  <c r="I15" i="68" s="1"/>
  <c r="H38" i="69"/>
  <c r="I38" i="69" s="1"/>
  <c r="J38" i="69"/>
  <c r="I46" i="70"/>
  <c r="I46" i="93"/>
  <c r="J30" i="93"/>
  <c r="H30" i="93"/>
  <c r="H20" i="93" s="1"/>
  <c r="H15" i="97"/>
  <c r="I15" i="97" s="1"/>
  <c r="I31" i="109"/>
  <c r="J38" i="2"/>
  <c r="H38" i="2"/>
  <c r="I38" i="2" s="1"/>
  <c r="H38" i="20"/>
  <c r="I38" i="20" s="1"/>
  <c r="I46" i="86"/>
  <c r="J30" i="28"/>
  <c r="H30" i="28"/>
  <c r="I139" i="30"/>
  <c r="H10" i="55"/>
  <c r="J15" i="60"/>
  <c r="H15" i="60"/>
  <c r="I46" i="64"/>
  <c r="H38" i="47"/>
  <c r="I38" i="47" s="1"/>
  <c r="J38" i="47"/>
  <c r="I46" i="49"/>
  <c r="I46" i="50"/>
  <c r="I46" i="3"/>
  <c r="I31" i="19"/>
  <c r="H15" i="2"/>
  <c r="I15" i="2" s="1"/>
  <c r="J169" i="16"/>
  <c r="H38" i="9"/>
  <c r="I38" i="9" s="1"/>
  <c r="H38" i="81"/>
  <c r="I38" i="81" s="1"/>
  <c r="I46" i="7"/>
  <c r="I30" i="11"/>
  <c r="H30" i="23"/>
  <c r="H20" i="23" s="1"/>
  <c r="I46" i="32"/>
  <c r="H38" i="33"/>
  <c r="I38" i="33" s="1"/>
  <c r="R47" i="36"/>
  <c r="J30" i="38"/>
  <c r="H30" i="38"/>
  <c r="H20" i="38" s="1"/>
  <c r="I20" i="38" s="1"/>
  <c r="I46" i="39"/>
  <c r="I46" i="41"/>
  <c r="I46" i="42"/>
  <c r="J175" i="43"/>
  <c r="I46" i="53"/>
  <c r="R47" i="55"/>
  <c r="I46" i="56"/>
  <c r="H38" i="59"/>
  <c r="I38" i="59" s="1"/>
  <c r="I46" i="60"/>
  <c r="I46" i="61"/>
  <c r="H10" i="64"/>
  <c r="H15" i="69"/>
  <c r="I15" i="69" s="1"/>
  <c r="I46" i="77"/>
  <c r="J178" i="79"/>
  <c r="J30" i="81"/>
  <c r="H30" i="81"/>
  <c r="I46" i="84"/>
  <c r="I46" i="85"/>
  <c r="H38" i="93"/>
  <c r="H10" i="93" s="1"/>
  <c r="I46" i="95"/>
  <c r="I46" i="98"/>
  <c r="H15" i="99"/>
  <c r="H15" i="100"/>
  <c r="I15" i="100" s="1"/>
  <c r="H30" i="106"/>
  <c r="H20" i="106" s="1"/>
  <c r="H15" i="106"/>
  <c r="I15" i="106" s="1"/>
  <c r="J165" i="112"/>
  <c r="H38" i="116"/>
  <c r="H10" i="116" s="1"/>
  <c r="H38" i="117"/>
  <c r="I38" i="117" s="1"/>
  <c r="H10" i="126"/>
  <c r="I46" i="130"/>
  <c r="I46" i="132"/>
  <c r="H10" i="133"/>
  <c r="H38" i="136"/>
  <c r="I38" i="136" s="1"/>
  <c r="H10" i="139"/>
  <c r="H38" i="142"/>
  <c r="I38" i="142" s="1"/>
  <c r="J30" i="152"/>
  <c r="H30" i="152"/>
  <c r="I46" i="155"/>
  <c r="I46" i="156"/>
  <c r="I46" i="163"/>
  <c r="C142" i="170"/>
  <c r="H16" i="83"/>
  <c r="H10" i="121"/>
  <c r="H10" i="88"/>
  <c r="H10" i="56"/>
  <c r="H10" i="8"/>
  <c r="I46" i="2"/>
  <c r="I46" i="5"/>
  <c r="I46" i="10"/>
  <c r="I46" i="16"/>
  <c r="H38" i="24"/>
  <c r="I38" i="24" s="1"/>
  <c r="J30" i="25"/>
  <c r="H30" i="25"/>
  <c r="H20" i="25" s="1"/>
  <c r="H10" i="25" s="1"/>
  <c r="I46" i="31"/>
  <c r="H38" i="37"/>
  <c r="I38" i="37" s="1"/>
  <c r="J30" i="39"/>
  <c r="H30" i="39"/>
  <c r="I46" i="54"/>
  <c r="H38" i="62"/>
  <c r="I38" i="62" s="1"/>
  <c r="R47" i="70"/>
  <c r="R47" i="73"/>
  <c r="H10" i="82"/>
  <c r="H15" i="85"/>
  <c r="I15" i="85" s="1"/>
  <c r="I46" i="89"/>
  <c r="J98" i="94"/>
  <c r="I46" i="97"/>
  <c r="J30" i="99"/>
  <c r="J20" i="99" s="1"/>
  <c r="H30" i="99"/>
  <c r="H20" i="99" s="1"/>
  <c r="H30" i="108"/>
  <c r="H20" i="108" s="1"/>
  <c r="I20" i="108" s="1"/>
  <c r="H15" i="108"/>
  <c r="I15" i="108" s="1"/>
  <c r="H38" i="113"/>
  <c r="H10" i="113" s="1"/>
  <c r="J165" i="118"/>
  <c r="H10" i="118"/>
  <c r="H194" i="118" s="1"/>
  <c r="I46" i="123"/>
  <c r="I46" i="125"/>
  <c r="I46" i="126"/>
  <c r="H38" i="127"/>
  <c r="I38" i="127" s="1"/>
  <c r="I46" i="129"/>
  <c r="J30" i="130"/>
  <c r="H30" i="130"/>
  <c r="I46" i="131"/>
  <c r="H10" i="131"/>
  <c r="I46" i="139"/>
  <c r="I46" i="154"/>
  <c r="I30" i="154"/>
  <c r="H30" i="154"/>
  <c r="H20" i="154" s="1"/>
  <c r="H46" i="155"/>
  <c r="H38" i="157"/>
  <c r="I38" i="157" s="1"/>
  <c r="I46" i="160"/>
  <c r="J30" i="161"/>
  <c r="J20" i="161" s="1"/>
  <c r="H30" i="161"/>
  <c r="H15" i="161"/>
  <c r="I15" i="161" s="1"/>
  <c r="H30" i="162"/>
  <c r="H20" i="162" s="1"/>
  <c r="H10" i="162" s="1"/>
  <c r="I147" i="163"/>
  <c r="H38" i="166"/>
  <c r="I38" i="166" s="1"/>
  <c r="J15" i="166"/>
  <c r="H15" i="166"/>
  <c r="R47" i="169"/>
  <c r="J72" i="174"/>
  <c r="H10" i="144"/>
  <c r="H10" i="128"/>
  <c r="H10" i="104"/>
  <c r="H10" i="95"/>
  <c r="H10" i="7"/>
  <c r="H15" i="10"/>
  <c r="H10" i="10" s="1"/>
  <c r="H38" i="12"/>
  <c r="I38" i="12" s="1"/>
  <c r="J15" i="12"/>
  <c r="H15" i="12"/>
  <c r="H30" i="14"/>
  <c r="H20" i="14" s="1"/>
  <c r="I20" i="14" s="1"/>
  <c r="H15" i="20"/>
  <c r="H15" i="28"/>
  <c r="I46" i="30"/>
  <c r="J15" i="31"/>
  <c r="H15" i="31"/>
  <c r="I15" i="31" s="1"/>
  <c r="J31" i="32"/>
  <c r="I46" i="36"/>
  <c r="J165" i="40"/>
  <c r="I46" i="45"/>
  <c r="I46" i="48"/>
  <c r="H30" i="49"/>
  <c r="H20" i="49" s="1"/>
  <c r="J63" i="51"/>
  <c r="H38" i="51"/>
  <c r="I38" i="51" s="1"/>
  <c r="H30" i="54"/>
  <c r="H20" i="54" s="1"/>
  <c r="H10" i="54" s="1"/>
  <c r="I30" i="61"/>
  <c r="H30" i="61"/>
  <c r="H20" i="61" s="1"/>
  <c r="I20" i="61" s="1"/>
  <c r="I46" i="65"/>
  <c r="I46" i="68"/>
  <c r="J63" i="71"/>
  <c r="H38" i="71"/>
  <c r="H10" i="71" s="1"/>
  <c r="I46" i="73"/>
  <c r="I46" i="74"/>
  <c r="H15" i="74"/>
  <c r="I15" i="74" s="1"/>
  <c r="J30" i="75"/>
  <c r="H30" i="75"/>
  <c r="H20" i="75" s="1"/>
  <c r="I46" i="82"/>
  <c r="J175" i="83"/>
  <c r="I46" i="94"/>
  <c r="I46" i="100"/>
  <c r="H38" i="101"/>
  <c r="I38" i="101" s="1"/>
  <c r="I46" i="102"/>
  <c r="I46" i="117"/>
  <c r="I46" i="119"/>
  <c r="I46" i="121"/>
  <c r="I46" i="133"/>
  <c r="H15" i="136"/>
  <c r="I46" i="140"/>
  <c r="I46" i="143"/>
  <c r="J15" i="145"/>
  <c r="H15" i="145"/>
  <c r="J178" i="148"/>
  <c r="H30" i="156"/>
  <c r="H20" i="156" s="1"/>
  <c r="H10" i="156" s="1"/>
  <c r="H194" i="156" s="1"/>
  <c r="I46" i="162"/>
  <c r="I46" i="167"/>
  <c r="H30" i="173"/>
  <c r="H20" i="173" s="1"/>
  <c r="I144" i="125"/>
  <c r="H10" i="160"/>
  <c r="H10" i="70"/>
  <c r="H10" i="6"/>
  <c r="BW73" i="2"/>
  <c r="H38" i="106"/>
  <c r="I38" i="106" s="1"/>
  <c r="I46" i="109"/>
  <c r="I46" i="111"/>
  <c r="H38" i="112"/>
  <c r="I38" i="112" s="1"/>
  <c r="I46" i="114"/>
  <c r="I46" i="124"/>
  <c r="H15" i="127"/>
  <c r="I15" i="127" s="1"/>
  <c r="I46" i="135"/>
  <c r="I46" i="137"/>
  <c r="H15" i="138"/>
  <c r="I15" i="138" s="1"/>
  <c r="I46" i="144"/>
  <c r="I46" i="145"/>
  <c r="H10" i="145"/>
  <c r="H194" i="145" s="1"/>
  <c r="I46" i="153"/>
  <c r="H10" i="158"/>
  <c r="H194" i="158" s="1"/>
  <c r="H15" i="163"/>
  <c r="J38" i="164"/>
  <c r="H38" i="164"/>
  <c r="H10" i="164" s="1"/>
  <c r="J15" i="165"/>
  <c r="H15" i="165"/>
  <c r="H10" i="165" s="1"/>
  <c r="I30" i="168"/>
  <c r="H30" i="168"/>
  <c r="H20" i="168" s="1"/>
  <c r="H10" i="168" s="1"/>
  <c r="I46" i="169"/>
  <c r="H38" i="170"/>
  <c r="I38" i="170" s="1"/>
  <c r="I46" i="173"/>
  <c r="H10" i="151"/>
  <c r="H10" i="102"/>
  <c r="H10" i="45"/>
  <c r="H10" i="13"/>
  <c r="H10" i="5"/>
  <c r="I46" i="4"/>
  <c r="I46" i="13"/>
  <c r="I46" i="19"/>
  <c r="J178" i="27"/>
  <c r="I46" i="27"/>
  <c r="I46" i="33"/>
  <c r="I46" i="40"/>
  <c r="I46" i="43"/>
  <c r="I46" i="46"/>
  <c r="J165" i="48"/>
  <c r="I46" i="52"/>
  <c r="I46" i="58"/>
  <c r="I46" i="59"/>
  <c r="I46" i="62"/>
  <c r="H38" i="63"/>
  <c r="H10" i="63" s="1"/>
  <c r="H38" i="76"/>
  <c r="I38" i="76" s="1"/>
  <c r="H30" i="86"/>
  <c r="H20" i="86" s="1"/>
  <c r="I46" i="87"/>
  <c r="H30" i="87"/>
  <c r="H20" i="87" s="1"/>
  <c r="J175" i="93"/>
  <c r="H38" i="96"/>
  <c r="H10" i="96" s="1"/>
  <c r="J30" i="97"/>
  <c r="H30" i="97"/>
  <c r="H20" i="97" s="1"/>
  <c r="H38" i="98"/>
  <c r="I38" i="98" s="1"/>
  <c r="H38" i="103"/>
  <c r="I38" i="103" s="1"/>
  <c r="J178" i="113"/>
  <c r="J15" i="115"/>
  <c r="H15" i="115"/>
  <c r="I46" i="116"/>
  <c r="J30" i="127"/>
  <c r="H30" i="127"/>
  <c r="H20" i="127" s="1"/>
  <c r="I46" i="136"/>
  <c r="H10" i="140"/>
  <c r="H194" i="140" s="1"/>
  <c r="I46" i="142"/>
  <c r="J15" i="147"/>
  <c r="H15" i="147"/>
  <c r="I46" i="148"/>
  <c r="H38" i="150"/>
  <c r="I38" i="150" s="1"/>
  <c r="H38" i="155"/>
  <c r="H10" i="155" s="1"/>
  <c r="H194" i="155" s="1"/>
  <c r="J165" i="156"/>
  <c r="J77" i="156"/>
  <c r="H38" i="163"/>
  <c r="H10" i="163" s="1"/>
  <c r="J30" i="166"/>
  <c r="J20" i="166" s="1"/>
  <c r="H30" i="166"/>
  <c r="H20" i="166" s="1"/>
  <c r="H10" i="166" s="1"/>
  <c r="I46" i="168"/>
  <c r="R47" i="170"/>
  <c r="I46" i="172"/>
  <c r="H10" i="49"/>
  <c r="H10" i="150"/>
  <c r="H10" i="101"/>
  <c r="H10" i="36"/>
  <c r="H194" i="36" s="1"/>
  <c r="H10" i="4"/>
  <c r="I46" i="9"/>
  <c r="H15" i="11"/>
  <c r="H10" i="11" s="1"/>
  <c r="I46" i="23"/>
  <c r="H15" i="24"/>
  <c r="H10" i="24" s="1"/>
  <c r="I46" i="28"/>
  <c r="H38" i="34"/>
  <c r="I38" i="34" s="1"/>
  <c r="I46" i="37"/>
  <c r="I46" i="38"/>
  <c r="I46" i="44"/>
  <c r="I46" i="47"/>
  <c r="H15" i="48"/>
  <c r="I15" i="48" s="1"/>
  <c r="H10" i="53"/>
  <c r="H10" i="57"/>
  <c r="H15" i="58"/>
  <c r="H10" i="58" s="1"/>
  <c r="J15" i="80"/>
  <c r="H15" i="80"/>
  <c r="I46" i="81"/>
  <c r="J30" i="83"/>
  <c r="H30" i="83"/>
  <c r="J15" i="87"/>
  <c r="H15" i="87"/>
  <c r="H38" i="90"/>
  <c r="H10" i="90" s="1"/>
  <c r="I46" i="92"/>
  <c r="I46" i="105"/>
  <c r="I46" i="107"/>
  <c r="H10" i="107"/>
  <c r="I46" i="110"/>
  <c r="I46" i="113"/>
  <c r="J30" i="114"/>
  <c r="J20" i="114" s="1"/>
  <c r="H30" i="114"/>
  <c r="H20" i="114" s="1"/>
  <c r="I46" i="115"/>
  <c r="J30" i="119"/>
  <c r="H30" i="119"/>
  <c r="H38" i="120"/>
  <c r="H10" i="120" s="1"/>
  <c r="I46" i="122"/>
  <c r="H38" i="125"/>
  <c r="H10" i="125" s="1"/>
  <c r="I46" i="127"/>
  <c r="H30" i="136"/>
  <c r="H20" i="136" s="1"/>
  <c r="I46" i="138"/>
  <c r="I46" i="151"/>
  <c r="I46" i="157"/>
  <c r="I46" i="159"/>
  <c r="I46" i="165"/>
  <c r="I46" i="166"/>
  <c r="R47" i="168"/>
  <c r="I46" i="171"/>
  <c r="I46" i="174"/>
  <c r="C146" i="35"/>
  <c r="H10" i="149"/>
  <c r="H10" i="124"/>
  <c r="H10" i="19"/>
  <c r="H10" i="3"/>
  <c r="BW69" i="2"/>
  <c r="I46" i="6"/>
  <c r="R47" i="7"/>
  <c r="I46" i="11"/>
  <c r="I46" i="12"/>
  <c r="I46" i="14"/>
  <c r="I46" i="20"/>
  <c r="H38" i="30"/>
  <c r="I38" i="30" s="1"/>
  <c r="H10" i="32"/>
  <c r="I46" i="35"/>
  <c r="H38" i="48"/>
  <c r="I38" i="48" s="1"/>
  <c r="J165" i="51"/>
  <c r="I46" i="51"/>
  <c r="J160" i="52"/>
  <c r="H10" i="59"/>
  <c r="H38" i="68"/>
  <c r="I46" i="71"/>
  <c r="H38" i="74"/>
  <c r="I38" i="74" s="1"/>
  <c r="I46" i="79"/>
  <c r="J30" i="79"/>
  <c r="H30" i="79"/>
  <c r="H20" i="79" s="1"/>
  <c r="H10" i="79" s="1"/>
  <c r="I46" i="80"/>
  <c r="I46" i="83"/>
  <c r="H38" i="94"/>
  <c r="I38" i="94" s="1"/>
  <c r="I46" i="96"/>
  <c r="I46" i="101"/>
  <c r="I46" i="104"/>
  <c r="I46" i="106"/>
  <c r="I46" i="128"/>
  <c r="H38" i="129"/>
  <c r="H10" i="129" s="1"/>
  <c r="I46" i="141"/>
  <c r="J160" i="142"/>
  <c r="H38" i="143"/>
  <c r="I38" i="143" s="1"/>
  <c r="J175" i="148"/>
  <c r="J160" i="148"/>
  <c r="I46" i="149"/>
  <c r="H194" i="159"/>
  <c r="H201" i="159" s="1"/>
  <c r="I46" i="161"/>
  <c r="I46" i="164"/>
  <c r="H194" i="165"/>
  <c r="H10" i="167"/>
  <c r="I46" i="170"/>
  <c r="H10" i="170"/>
  <c r="H10" i="171"/>
  <c r="H15" i="173"/>
  <c r="H10" i="173" s="1"/>
  <c r="H16" i="75"/>
  <c r="H10" i="148"/>
  <c r="H194" i="148" s="1"/>
  <c r="H10" i="123"/>
  <c r="H194" i="123" s="1"/>
  <c r="H10" i="34"/>
  <c r="BW78" i="2"/>
  <c r="I46" i="8"/>
  <c r="J178" i="12"/>
  <c r="J15" i="23"/>
  <c r="H15" i="23"/>
  <c r="H10" i="23" s="1"/>
  <c r="I46" i="25"/>
  <c r="I46" i="26"/>
  <c r="I46" i="34"/>
  <c r="H15" i="37"/>
  <c r="H10" i="37" s="1"/>
  <c r="H15" i="38"/>
  <c r="I15" i="38" s="1"/>
  <c r="I46" i="55"/>
  <c r="I46" i="63"/>
  <c r="I46" i="69"/>
  <c r="H38" i="72"/>
  <c r="I38" i="72" s="1"/>
  <c r="I46" i="75"/>
  <c r="I46" i="76"/>
  <c r="I46" i="78"/>
  <c r="J165" i="84"/>
  <c r="J160" i="86"/>
  <c r="I46" i="88"/>
  <c r="I46" i="90"/>
  <c r="I46" i="99"/>
  <c r="J31" i="101"/>
  <c r="I46" i="103"/>
  <c r="J30" i="105"/>
  <c r="H30" i="105"/>
  <c r="I46" i="108"/>
  <c r="H15" i="110"/>
  <c r="H10" i="110" s="1"/>
  <c r="H194" i="110" s="1"/>
  <c r="H38" i="111"/>
  <c r="H10" i="111" s="1"/>
  <c r="I46" i="112"/>
  <c r="H38" i="114"/>
  <c r="I38" i="114" s="1"/>
  <c r="I46" i="118"/>
  <c r="I46" i="120"/>
  <c r="R47" i="132"/>
  <c r="I46" i="134"/>
  <c r="H10" i="134"/>
  <c r="H38" i="135"/>
  <c r="H10" i="135" s="1"/>
  <c r="J77" i="143"/>
  <c r="I46" i="147"/>
  <c r="I46" i="150"/>
  <c r="I46" i="152"/>
  <c r="H38" i="153"/>
  <c r="H10" i="153" s="1"/>
  <c r="J15" i="154"/>
  <c r="H15" i="154"/>
  <c r="H10" i="154" s="1"/>
  <c r="I46" i="158"/>
  <c r="H38" i="169"/>
  <c r="H10" i="169" s="1"/>
  <c r="H194" i="169" s="1"/>
  <c r="J15" i="174"/>
  <c r="H15" i="174"/>
  <c r="H10" i="174" s="1"/>
  <c r="H194" i="174" s="1"/>
  <c r="H10" i="65"/>
  <c r="H10" i="33"/>
  <c r="H194" i="33" s="1"/>
  <c r="J31" i="148"/>
  <c r="J31" i="142"/>
  <c r="J31" i="35"/>
  <c r="J16" i="162"/>
  <c r="H17" i="92"/>
  <c r="I18" i="92"/>
  <c r="H18" i="92"/>
  <c r="J18" i="89"/>
  <c r="H16" i="89"/>
  <c r="H10" i="89" s="1"/>
  <c r="H17" i="87"/>
  <c r="H16" i="87" s="1"/>
  <c r="H18" i="86"/>
  <c r="I18" i="86" s="1"/>
  <c r="H17" i="86"/>
  <c r="H16" i="85"/>
  <c r="H10" i="85" s="1"/>
  <c r="H16" i="84"/>
  <c r="H18" i="80"/>
  <c r="H16" i="80" s="1"/>
  <c r="I17" i="79"/>
  <c r="J17" i="79"/>
  <c r="J16" i="79" s="1"/>
  <c r="I16" i="79"/>
  <c r="H18" i="77"/>
  <c r="I18" i="77" s="1"/>
  <c r="H17" i="74"/>
  <c r="H16" i="74" s="1"/>
  <c r="I16" i="74" s="1"/>
  <c r="H17" i="72"/>
  <c r="H18" i="69"/>
  <c r="I18" i="69" s="1"/>
  <c r="H18" i="72"/>
  <c r="I18" i="72" s="1"/>
  <c r="H17" i="69"/>
  <c r="H16" i="69" s="1"/>
  <c r="J17" i="68"/>
  <c r="J16" i="68" s="1"/>
  <c r="H18" i="52"/>
  <c r="H16" i="52" s="1"/>
  <c r="I16" i="68"/>
  <c r="I17" i="52"/>
  <c r="J17" i="52"/>
  <c r="J16" i="52" s="1"/>
  <c r="J17" i="51"/>
  <c r="H16" i="51"/>
  <c r="H18" i="50"/>
  <c r="H16" i="50" s="1"/>
  <c r="H10" i="50" s="1"/>
  <c r="H18" i="48"/>
  <c r="I18" i="48" s="1"/>
  <c r="I17" i="48"/>
  <c r="H17" i="48"/>
  <c r="J17" i="48"/>
  <c r="J16" i="48" s="1"/>
  <c r="H16" i="47"/>
  <c r="H10" i="47" s="1"/>
  <c r="H18" i="46"/>
  <c r="I18" i="46" s="1"/>
  <c r="J17" i="44"/>
  <c r="H18" i="43"/>
  <c r="H16" i="43" s="1"/>
  <c r="H10" i="43" s="1"/>
  <c r="H18" i="42"/>
  <c r="I18" i="42" s="1"/>
  <c r="H16" i="41"/>
  <c r="H10" i="41" s="1"/>
  <c r="I17" i="39"/>
  <c r="H17" i="26"/>
  <c r="H16" i="26" s="1"/>
  <c r="H10" i="26" s="1"/>
  <c r="I17" i="28"/>
  <c r="J17" i="28"/>
  <c r="H18" i="35"/>
  <c r="H16" i="35" s="1"/>
  <c r="H10" i="35" s="1"/>
  <c r="H16" i="27"/>
  <c r="H10" i="27" s="1"/>
  <c r="H18" i="16"/>
  <c r="H16" i="16" s="1"/>
  <c r="H10" i="16" s="1"/>
  <c r="J18" i="16"/>
  <c r="J20" i="104"/>
  <c r="I31" i="78"/>
  <c r="J31" i="45"/>
  <c r="J20" i="128"/>
  <c r="J31" i="26"/>
  <c r="J31" i="78"/>
  <c r="I31" i="95"/>
  <c r="J20" i="42"/>
  <c r="J20" i="88"/>
  <c r="J31" i="71"/>
  <c r="J31" i="151"/>
  <c r="J16" i="45"/>
  <c r="J16" i="71"/>
  <c r="J31" i="88"/>
  <c r="I31" i="44"/>
  <c r="J20" i="165"/>
  <c r="J20" i="77"/>
  <c r="J16" i="69"/>
  <c r="J16" i="115"/>
  <c r="I139" i="31"/>
  <c r="J175" i="6"/>
  <c r="J31" i="36"/>
  <c r="I139" i="73"/>
  <c r="J38" i="101"/>
  <c r="J15" i="14"/>
  <c r="I15" i="14"/>
  <c r="I20" i="53"/>
  <c r="J31" i="5"/>
  <c r="G177" i="13"/>
  <c r="J175" i="13"/>
  <c r="J160" i="11"/>
  <c r="J31" i="14"/>
  <c r="J20" i="26"/>
  <c r="J175" i="30"/>
  <c r="R47" i="32"/>
  <c r="J31" i="33"/>
  <c r="I31" i="37"/>
  <c r="I31" i="55"/>
  <c r="J169" i="56"/>
  <c r="J175" i="58"/>
  <c r="J165" i="65"/>
  <c r="R47" i="76"/>
  <c r="J72" i="85"/>
  <c r="J160" i="90"/>
  <c r="J178" i="97"/>
  <c r="J53" i="97"/>
  <c r="R47" i="101"/>
  <c r="J77" i="104"/>
  <c r="J160" i="106"/>
  <c r="J175" i="118"/>
  <c r="J160" i="126"/>
  <c r="I15" i="154"/>
  <c r="J175" i="156"/>
  <c r="R47" i="157"/>
  <c r="R47" i="171"/>
  <c r="I15" i="174"/>
  <c r="I32" i="161"/>
  <c r="I40" i="161"/>
  <c r="C143" i="136"/>
  <c r="J18" i="101"/>
  <c r="J18" i="54"/>
  <c r="J165" i="9"/>
  <c r="J165" i="7"/>
  <c r="J160" i="13"/>
  <c r="R47" i="13"/>
  <c r="J178" i="20"/>
  <c r="I15" i="23"/>
  <c r="I31" i="26"/>
  <c r="J178" i="26"/>
  <c r="J72" i="39"/>
  <c r="J178" i="41"/>
  <c r="R47" i="41"/>
  <c r="J178" i="49"/>
  <c r="J30" i="49"/>
  <c r="J175" i="51"/>
  <c r="J109" i="52"/>
  <c r="I31" i="52"/>
  <c r="J178" i="62"/>
  <c r="J165" i="69"/>
  <c r="R47" i="72"/>
  <c r="I31" i="72"/>
  <c r="J178" i="76"/>
  <c r="J77" i="76"/>
  <c r="J72" i="76"/>
  <c r="J178" i="84"/>
  <c r="J72" i="84"/>
  <c r="J68" i="84" s="1"/>
  <c r="J165" i="87"/>
  <c r="J72" i="106"/>
  <c r="J175" i="108"/>
  <c r="J178" i="112"/>
  <c r="J175" i="128"/>
  <c r="J178" i="131"/>
  <c r="J169" i="131"/>
  <c r="J160" i="131"/>
  <c r="J175" i="147"/>
  <c r="J160" i="147"/>
  <c r="J72" i="147"/>
  <c r="J68" i="147" s="1"/>
  <c r="J165" i="164"/>
  <c r="R47" i="165"/>
  <c r="C147" i="132"/>
  <c r="C144" i="86"/>
  <c r="J165" i="5"/>
  <c r="J165" i="11"/>
  <c r="I31" i="14"/>
  <c r="R47" i="14"/>
  <c r="J20" i="39"/>
  <c r="J63" i="48"/>
  <c r="J165" i="54"/>
  <c r="R47" i="58"/>
  <c r="J72" i="82"/>
  <c r="J68" i="82" s="1"/>
  <c r="J72" i="88"/>
  <c r="J165" i="89"/>
  <c r="J31" i="90"/>
  <c r="J160" i="92"/>
  <c r="J20" i="94"/>
  <c r="J178" i="95"/>
  <c r="J160" i="95"/>
  <c r="I30" i="99"/>
  <c r="J160" i="100"/>
  <c r="J175" i="102"/>
  <c r="J175" i="143"/>
  <c r="I15" i="145"/>
  <c r="J20" i="148"/>
  <c r="G171" i="149"/>
  <c r="J72" i="153"/>
  <c r="J178" i="156"/>
  <c r="R47" i="158"/>
  <c r="J175" i="159"/>
  <c r="I15" i="166"/>
  <c r="J178" i="174"/>
  <c r="G146" i="12"/>
  <c r="C142" i="64"/>
  <c r="G142" i="64"/>
  <c r="I17" i="134"/>
  <c r="J17" i="134"/>
  <c r="J16" i="134" s="1"/>
  <c r="I17" i="110"/>
  <c r="J17" i="110"/>
  <c r="I17" i="98"/>
  <c r="J17" i="98"/>
  <c r="I17" i="78"/>
  <c r="J17" i="78"/>
  <c r="J31" i="30"/>
  <c r="J31" i="40"/>
  <c r="I31" i="69"/>
  <c r="J18" i="117"/>
  <c r="J16" i="117" s="1"/>
  <c r="J18" i="86"/>
  <c r="J16" i="86" s="1"/>
  <c r="J18" i="94"/>
  <c r="I139" i="32"/>
  <c r="I139" i="76"/>
  <c r="I31" i="5"/>
  <c r="J31" i="87"/>
  <c r="C142" i="60"/>
  <c r="J165" i="166"/>
  <c r="G142" i="105"/>
  <c r="G142" i="137"/>
  <c r="J31" i="141"/>
  <c r="J15" i="138"/>
  <c r="J169" i="138"/>
  <c r="J30" i="87"/>
  <c r="J15" i="110"/>
  <c r="J20" i="55"/>
  <c r="J169" i="76"/>
  <c r="J165" i="38"/>
  <c r="J15" i="27"/>
  <c r="I15" i="27"/>
  <c r="I38" i="28"/>
  <c r="J38" i="28"/>
  <c r="J18" i="43"/>
  <c r="G170" i="49"/>
  <c r="J169" i="49"/>
  <c r="J17" i="58"/>
  <c r="I15" i="63"/>
  <c r="J15" i="63"/>
  <c r="J109" i="72"/>
  <c r="I38" i="82"/>
  <c r="J38" i="82"/>
  <c r="I30" i="89"/>
  <c r="J30" i="89"/>
  <c r="J20" i="89" s="1"/>
  <c r="G171" i="100"/>
  <c r="J169" i="100"/>
  <c r="G171" i="137"/>
  <c r="J169" i="137"/>
  <c r="I38" i="87"/>
  <c r="J38" i="87"/>
  <c r="G171" i="93"/>
  <c r="J169" i="93"/>
  <c r="J30" i="129"/>
  <c r="J20" i="129" s="1"/>
  <c r="I30" i="129"/>
  <c r="J30" i="137"/>
  <c r="I30" i="137"/>
  <c r="G142" i="165"/>
  <c r="C142" i="165"/>
  <c r="G142" i="141"/>
  <c r="C142" i="141"/>
  <c r="C146" i="165"/>
  <c r="I17" i="2"/>
  <c r="J17" i="2"/>
  <c r="J17" i="167"/>
  <c r="J16" i="167" s="1"/>
  <c r="I17" i="159"/>
  <c r="J17" i="159"/>
  <c r="J16" i="159" s="1"/>
  <c r="J17" i="102"/>
  <c r="I18" i="109"/>
  <c r="J18" i="109"/>
  <c r="I16" i="6"/>
  <c r="J17" i="70"/>
  <c r="I139" i="51"/>
  <c r="I31" i="87"/>
  <c r="J165" i="131"/>
  <c r="I30" i="93"/>
  <c r="J175" i="40"/>
  <c r="J38" i="24"/>
  <c r="J15" i="38"/>
  <c r="G170" i="6"/>
  <c r="J169" i="6"/>
  <c r="G166" i="6"/>
  <c r="J165" i="6"/>
  <c r="G170" i="8"/>
  <c r="J169" i="8"/>
  <c r="R47" i="10"/>
  <c r="J72" i="16"/>
  <c r="J68" i="16" s="1"/>
  <c r="I38" i="27"/>
  <c r="J38" i="27"/>
  <c r="J15" i="39"/>
  <c r="I15" i="39"/>
  <c r="J16" i="55"/>
  <c r="J63" i="61"/>
  <c r="J17" i="74"/>
  <c r="G166" i="75"/>
  <c r="J165" i="75"/>
  <c r="J165" i="161"/>
  <c r="G166" i="161"/>
  <c r="I31" i="157"/>
  <c r="I15" i="57"/>
  <c r="J15" i="57"/>
  <c r="J30" i="59"/>
  <c r="J20" i="59" s="1"/>
  <c r="I30" i="59"/>
  <c r="G171" i="69"/>
  <c r="J169" i="69"/>
  <c r="G142" i="154"/>
  <c r="C142" i="154"/>
  <c r="G142" i="133"/>
  <c r="C142" i="133"/>
  <c r="C142" i="90"/>
  <c r="G142" i="90" s="1"/>
  <c r="G146" i="172"/>
  <c r="C146" i="172"/>
  <c r="I17" i="171"/>
  <c r="J17" i="171"/>
  <c r="J17" i="142"/>
  <c r="J16" i="142" s="1"/>
  <c r="I16" i="118"/>
  <c r="J17" i="118"/>
  <c r="J16" i="118" s="1"/>
  <c r="I17" i="106"/>
  <c r="J17" i="106"/>
  <c r="J16" i="106" s="1"/>
  <c r="I17" i="5"/>
  <c r="J17" i="5"/>
  <c r="I18" i="47"/>
  <c r="J18" i="47"/>
  <c r="J16" i="47" s="1"/>
  <c r="J18" i="39"/>
  <c r="J16" i="39" s="1"/>
  <c r="I18" i="23"/>
  <c r="J18" i="23"/>
  <c r="J16" i="23" s="1"/>
  <c r="I16" i="13"/>
  <c r="I16" i="58"/>
  <c r="J18" i="170"/>
  <c r="J18" i="6"/>
  <c r="J16" i="6" s="1"/>
  <c r="J18" i="98"/>
  <c r="J31" i="80"/>
  <c r="G146" i="141"/>
  <c r="I20" i="40"/>
  <c r="J17" i="30"/>
  <c r="J16" i="30" s="1"/>
  <c r="I16" i="26"/>
  <c r="J17" i="151"/>
  <c r="J16" i="151" s="1"/>
  <c r="J18" i="137"/>
  <c r="J16" i="137" s="1"/>
  <c r="J18" i="113"/>
  <c r="J18" i="158"/>
  <c r="J16" i="158" s="1"/>
  <c r="J18" i="166"/>
  <c r="I139" i="41"/>
  <c r="I139" i="99"/>
  <c r="I30" i="97"/>
  <c r="J169" i="32"/>
  <c r="J165" i="58"/>
  <c r="G170" i="31"/>
  <c r="J178" i="19"/>
  <c r="J175" i="20"/>
  <c r="J178" i="24"/>
  <c r="J160" i="24"/>
  <c r="R47" i="26"/>
  <c r="J17" i="26"/>
  <c r="I38" i="32"/>
  <c r="J38" i="32"/>
  <c r="G171" i="33"/>
  <c r="J63" i="47"/>
  <c r="I31" i="53"/>
  <c r="G171" i="55"/>
  <c r="J169" i="55"/>
  <c r="J38" i="62"/>
  <c r="J178" i="63"/>
  <c r="J109" i="63"/>
  <c r="G170" i="65"/>
  <c r="J169" i="65"/>
  <c r="J109" i="80"/>
  <c r="R47" i="84"/>
  <c r="G166" i="103"/>
  <c r="J165" i="103"/>
  <c r="J17" i="114"/>
  <c r="J16" i="114" s="1"/>
  <c r="I15" i="133"/>
  <c r="J15" i="133"/>
  <c r="J165" i="142"/>
  <c r="G166" i="142"/>
  <c r="J109" i="147"/>
  <c r="R47" i="38"/>
  <c r="R47" i="45"/>
  <c r="R47" i="46"/>
  <c r="J72" i="50"/>
  <c r="J160" i="55"/>
  <c r="J165" i="56"/>
  <c r="J160" i="58"/>
  <c r="J15" i="68"/>
  <c r="J178" i="68"/>
  <c r="J109" i="77"/>
  <c r="G142" i="81"/>
  <c r="J160" i="82"/>
  <c r="J15" i="85"/>
  <c r="J178" i="85"/>
  <c r="G142" i="85"/>
  <c r="I15" i="87"/>
  <c r="J178" i="90"/>
  <c r="J178" i="98"/>
  <c r="J175" i="98"/>
  <c r="J72" i="118"/>
  <c r="J68" i="118" s="1"/>
  <c r="J77" i="119"/>
  <c r="J165" i="122"/>
  <c r="R47" i="122"/>
  <c r="J77" i="123"/>
  <c r="J72" i="124"/>
  <c r="J72" i="126"/>
  <c r="J68" i="126" s="1"/>
  <c r="I30" i="127"/>
  <c r="J15" i="127"/>
  <c r="J169" i="139"/>
  <c r="G171" i="139"/>
  <c r="J77" i="141"/>
  <c r="R47" i="141"/>
  <c r="J160" i="143"/>
  <c r="J63" i="149"/>
  <c r="J145" i="46"/>
  <c r="C145" i="46"/>
  <c r="J165" i="81"/>
  <c r="J178" i="82"/>
  <c r="R47" i="89"/>
  <c r="J178" i="93"/>
  <c r="J160" i="93"/>
  <c r="J160" i="97"/>
  <c r="I31" i="97"/>
  <c r="J77" i="105"/>
  <c r="J178" i="108"/>
  <c r="J30" i="132"/>
  <c r="I30" i="132"/>
  <c r="I31" i="134"/>
  <c r="R47" i="135"/>
  <c r="J31" i="135"/>
  <c r="J47" i="138"/>
  <c r="R47" i="138"/>
  <c r="I30" i="155"/>
  <c r="J30" i="155"/>
  <c r="J20" i="155" s="1"/>
  <c r="C143" i="174"/>
  <c r="I143" i="174"/>
  <c r="I147" i="174"/>
  <c r="J147" i="174"/>
  <c r="C143" i="168"/>
  <c r="I143" i="168"/>
  <c r="J143" i="168"/>
  <c r="I145" i="136"/>
  <c r="C145" i="136"/>
  <c r="J144" i="132"/>
  <c r="I144" i="132"/>
  <c r="C148" i="117"/>
  <c r="J148" i="117"/>
  <c r="I33" i="110"/>
  <c r="I31" i="110" s="1"/>
  <c r="R47" i="6"/>
  <c r="R47" i="8"/>
  <c r="J175" i="16"/>
  <c r="R47" i="19"/>
  <c r="J20" i="19"/>
  <c r="J178" i="35"/>
  <c r="J77" i="39"/>
  <c r="R47" i="42"/>
  <c r="J175" i="44"/>
  <c r="J31" i="44"/>
  <c r="J16" i="44"/>
  <c r="J160" i="49"/>
  <c r="I31" i="50"/>
  <c r="J178" i="51"/>
  <c r="J160" i="51"/>
  <c r="J98" i="51"/>
  <c r="I31" i="57"/>
  <c r="J72" i="64"/>
  <c r="R47" i="68"/>
  <c r="J178" i="69"/>
  <c r="J175" i="69"/>
  <c r="J165" i="71"/>
  <c r="J160" i="71"/>
  <c r="J178" i="73"/>
  <c r="J165" i="73"/>
  <c r="J72" i="73"/>
  <c r="J68" i="73" s="1"/>
  <c r="J175" i="80"/>
  <c r="J178" i="92"/>
  <c r="J77" i="94"/>
  <c r="J165" i="95"/>
  <c r="J15" i="99"/>
  <c r="J175" i="100"/>
  <c r="J72" i="100"/>
  <c r="J31" i="100"/>
  <c r="J178" i="106"/>
  <c r="J72" i="114"/>
  <c r="J175" i="115"/>
  <c r="J77" i="120"/>
  <c r="J178" i="125"/>
  <c r="J160" i="125"/>
  <c r="J72" i="125"/>
  <c r="J178" i="129"/>
  <c r="J20" i="142"/>
  <c r="J175" i="164"/>
  <c r="J145" i="167"/>
  <c r="J143" i="174"/>
  <c r="J30" i="174"/>
  <c r="J20" i="174" s="1"/>
  <c r="I30" i="174"/>
  <c r="J178" i="150"/>
  <c r="J63" i="156"/>
  <c r="J63" i="164"/>
  <c r="J109" i="166"/>
  <c r="J63" i="167"/>
  <c r="J77" i="171"/>
  <c r="I33" i="174"/>
  <c r="J33" i="174"/>
  <c r="I31" i="161"/>
  <c r="I31" i="148"/>
  <c r="J144" i="117"/>
  <c r="C144" i="117"/>
  <c r="J33" i="111"/>
  <c r="J31" i="111" s="1"/>
  <c r="I33" i="111"/>
  <c r="I31" i="111" s="1"/>
  <c r="J145" i="73"/>
  <c r="C145" i="73"/>
  <c r="J178" i="140"/>
  <c r="J160" i="140"/>
  <c r="J72" i="149"/>
  <c r="J98" i="151"/>
  <c r="J160" i="164"/>
  <c r="J178" i="172"/>
  <c r="J109" i="172"/>
  <c r="J98" i="172"/>
  <c r="I31" i="139"/>
  <c r="J33" i="127"/>
  <c r="J31" i="127" s="1"/>
  <c r="I33" i="127"/>
  <c r="I31" i="127" s="1"/>
  <c r="I145" i="98"/>
  <c r="C145" i="98"/>
  <c r="I139" i="86"/>
  <c r="C142" i="32"/>
  <c r="G142" i="32"/>
  <c r="I31" i="100"/>
  <c r="J178" i="101"/>
  <c r="J160" i="101"/>
  <c r="R47" i="103"/>
  <c r="J53" i="111"/>
  <c r="J47" i="112"/>
  <c r="R47" i="113"/>
  <c r="J175" i="122"/>
  <c r="R47" i="123"/>
  <c r="J175" i="125"/>
  <c r="R47" i="129"/>
  <c r="J47" i="131"/>
  <c r="J47" i="149"/>
  <c r="R47" i="155"/>
  <c r="J72" i="160"/>
  <c r="J47" i="160"/>
  <c r="J147" i="163"/>
  <c r="J34" i="166"/>
  <c r="I33" i="168"/>
  <c r="J178" i="170"/>
  <c r="J165" i="170"/>
  <c r="J15" i="170"/>
  <c r="I15" i="170"/>
  <c r="J63" i="171"/>
  <c r="J175" i="173"/>
  <c r="J77" i="173"/>
  <c r="J63" i="174"/>
  <c r="J31" i="156"/>
  <c r="I31" i="155"/>
  <c r="C145" i="137"/>
  <c r="I145" i="137"/>
  <c r="I31" i="122"/>
  <c r="I31" i="82"/>
  <c r="C142" i="14"/>
  <c r="G142" i="14"/>
  <c r="J165" i="173"/>
  <c r="I31" i="24"/>
  <c r="C142" i="2"/>
  <c r="G142" i="49"/>
  <c r="G142" i="38"/>
  <c r="C142" i="143"/>
  <c r="I16" i="11"/>
  <c r="J47" i="100"/>
  <c r="J47" i="145"/>
  <c r="J47" i="147"/>
  <c r="J47" i="111"/>
  <c r="J47" i="164"/>
  <c r="J47" i="169"/>
  <c r="J47" i="171"/>
  <c r="J47" i="38"/>
  <c r="J47" i="77"/>
  <c r="J47" i="88"/>
  <c r="J47" i="115"/>
  <c r="J47" i="136"/>
  <c r="J53" i="110"/>
  <c r="J53" i="161"/>
  <c r="J53" i="77"/>
  <c r="J53" i="90"/>
  <c r="J53" i="108"/>
  <c r="J53" i="138"/>
  <c r="J63" i="35"/>
  <c r="J63" i="114"/>
  <c r="J63" i="118"/>
  <c r="J63" i="151"/>
  <c r="J63" i="64"/>
  <c r="J63" i="65"/>
  <c r="J63" i="77"/>
  <c r="J63" i="82"/>
  <c r="J63" i="100"/>
  <c r="J63" i="101"/>
  <c r="J63" i="144"/>
  <c r="J63" i="172"/>
  <c r="J63" i="30"/>
  <c r="J63" i="81"/>
  <c r="J63" i="52"/>
  <c r="J63" i="80"/>
  <c r="J63" i="90"/>
  <c r="J63" i="131"/>
  <c r="J63" i="133"/>
  <c r="J63" i="135"/>
  <c r="J63" i="140"/>
  <c r="J63" i="163"/>
  <c r="J72" i="12"/>
  <c r="J72" i="30"/>
  <c r="J68" i="30" s="1"/>
  <c r="J72" i="99"/>
  <c r="J68" i="99" s="1"/>
  <c r="J72" i="116"/>
  <c r="J72" i="128"/>
  <c r="J72" i="148"/>
  <c r="J68" i="64"/>
  <c r="J72" i="36"/>
  <c r="J68" i="36" s="1"/>
  <c r="J72" i="46"/>
  <c r="J68" i="46" s="1"/>
  <c r="J72" i="51"/>
  <c r="J68" i="51" s="1"/>
  <c r="J72" i="56"/>
  <c r="J72" i="81"/>
  <c r="J68" i="81" s="1"/>
  <c r="J72" i="94"/>
  <c r="J68" i="94" s="1"/>
  <c r="J72" i="127"/>
  <c r="J72" i="164"/>
  <c r="J77" i="117"/>
  <c r="J77" i="121"/>
  <c r="J77" i="131"/>
  <c r="J77" i="132"/>
  <c r="J77" i="148"/>
  <c r="J77" i="150"/>
  <c r="J77" i="151"/>
  <c r="J77" i="154"/>
  <c r="J77" i="165"/>
  <c r="J77" i="168"/>
  <c r="J77" i="14"/>
  <c r="J77" i="26"/>
  <c r="J77" i="33"/>
  <c r="J77" i="44"/>
  <c r="J77" i="47"/>
  <c r="J77" i="56"/>
  <c r="J77" i="58"/>
  <c r="J77" i="61"/>
  <c r="J77" i="64"/>
  <c r="J77" i="71"/>
  <c r="J77" i="78"/>
  <c r="J77" i="98"/>
  <c r="J77" i="103"/>
  <c r="J77" i="106"/>
  <c r="J77" i="110"/>
  <c r="J77" i="112"/>
  <c r="J77" i="114"/>
  <c r="J98" i="106"/>
  <c r="J98" i="143"/>
  <c r="J98" i="37"/>
  <c r="J98" i="164"/>
  <c r="J77" i="48"/>
  <c r="J77" i="54"/>
  <c r="J77" i="69"/>
  <c r="J77" i="46"/>
  <c r="J77" i="72"/>
  <c r="J77" i="109"/>
  <c r="J77" i="135"/>
  <c r="J77" i="137"/>
  <c r="J77" i="139"/>
  <c r="J77" i="172"/>
  <c r="J77" i="93"/>
  <c r="J68" i="153"/>
  <c r="J72" i="41"/>
  <c r="J68" i="41" s="1"/>
  <c r="J72" i="79"/>
  <c r="J72" i="40"/>
  <c r="J68" i="40" s="1"/>
  <c r="J72" i="58"/>
  <c r="J68" i="58" s="1"/>
  <c r="J72" i="123"/>
  <c r="J68" i="123" s="1"/>
  <c r="J72" i="129"/>
  <c r="J72" i="131"/>
  <c r="J68" i="131" s="1"/>
  <c r="J72" i="132"/>
  <c r="J68" i="132" s="1"/>
  <c r="J72" i="172"/>
  <c r="J68" i="172" s="1"/>
  <c r="J72" i="5"/>
  <c r="J72" i="11"/>
  <c r="J68" i="11" s="1"/>
  <c r="J72" i="32"/>
  <c r="J72" i="57"/>
  <c r="J68" i="57" s="1"/>
  <c r="J72" i="71"/>
  <c r="J68" i="71" s="1"/>
  <c r="J72" i="109"/>
  <c r="J72" i="138"/>
  <c r="J72" i="141"/>
  <c r="J68" i="141" s="1"/>
  <c r="J72" i="142"/>
  <c r="J72" i="163"/>
  <c r="J68" i="163" s="1"/>
  <c r="J72" i="171"/>
  <c r="J68" i="171" s="1"/>
  <c r="J63" i="84"/>
  <c r="J63" i="126"/>
  <c r="J63" i="63"/>
  <c r="J63" i="31"/>
  <c r="J63" i="73"/>
  <c r="J63" i="165"/>
  <c r="J47" i="73"/>
  <c r="J47" i="104"/>
  <c r="J47" i="134"/>
  <c r="J47" i="140"/>
  <c r="J47" i="120"/>
  <c r="J47" i="53"/>
  <c r="J47" i="64"/>
  <c r="J47" i="101"/>
  <c r="J47" i="168"/>
  <c r="J72" i="8"/>
  <c r="J68" i="8" s="1"/>
  <c r="I15" i="77"/>
  <c r="J15" i="77"/>
  <c r="G170" i="79"/>
  <c r="J169" i="79"/>
  <c r="G166" i="134"/>
  <c r="J165" i="134"/>
  <c r="I22" i="155"/>
  <c r="I20" i="155"/>
  <c r="J32" i="130"/>
  <c r="J31" i="130" s="1"/>
  <c r="I32" i="130"/>
  <c r="I31" i="130" s="1"/>
  <c r="I23" i="123"/>
  <c r="I20" i="123"/>
  <c r="J32" i="108"/>
  <c r="J31" i="108" s="1"/>
  <c r="I21" i="73"/>
  <c r="I20" i="73"/>
  <c r="J17" i="101"/>
  <c r="J17" i="89"/>
  <c r="J16" i="89" s="1"/>
  <c r="I17" i="81"/>
  <c r="J17" i="81"/>
  <c r="J31" i="62"/>
  <c r="I144" i="138"/>
  <c r="J77" i="7"/>
  <c r="J165" i="19"/>
  <c r="G166" i="19"/>
  <c r="G170" i="25"/>
  <c r="J169" i="25"/>
  <c r="J178" i="33"/>
  <c r="J20" i="33"/>
  <c r="J109" i="34"/>
  <c r="G170" i="35"/>
  <c r="J169" i="35"/>
  <c r="I31" i="36"/>
  <c r="G171" i="36"/>
  <c r="J169" i="36"/>
  <c r="I38" i="36"/>
  <c r="J38" i="36"/>
  <c r="G170" i="43"/>
  <c r="J169" i="43"/>
  <c r="G142" i="62"/>
  <c r="J53" i="64"/>
  <c r="J30" i="80"/>
  <c r="J20" i="80" s="1"/>
  <c r="I30" i="80"/>
  <c r="J15" i="92"/>
  <c r="I15" i="92"/>
  <c r="G170" i="96"/>
  <c r="J169" i="96"/>
  <c r="J109" i="96"/>
  <c r="I38" i="97"/>
  <c r="J38" i="97"/>
  <c r="J17" i="97"/>
  <c r="J109" i="98"/>
  <c r="I32" i="107"/>
  <c r="I31" i="107" s="1"/>
  <c r="I15" i="90"/>
  <c r="J15" i="90"/>
  <c r="J32" i="149"/>
  <c r="J31" i="149" s="1"/>
  <c r="I32" i="149"/>
  <c r="I31" i="149" s="1"/>
  <c r="C148" i="126"/>
  <c r="J148" i="126"/>
  <c r="J32" i="122"/>
  <c r="J31" i="122" s="1"/>
  <c r="C147" i="107"/>
  <c r="J147" i="107"/>
  <c r="I147" i="107"/>
  <c r="C147" i="77"/>
  <c r="I147" i="77"/>
  <c r="J147" i="77"/>
  <c r="I17" i="77"/>
  <c r="J17" i="77"/>
  <c r="J16" i="77" s="1"/>
  <c r="J34" i="125"/>
  <c r="J31" i="125" s="1"/>
  <c r="J144" i="138"/>
  <c r="J33" i="139"/>
  <c r="I31" i="68"/>
  <c r="I139" i="122"/>
  <c r="I20" i="99"/>
  <c r="J32" i="153"/>
  <c r="J31" i="153" s="1"/>
  <c r="J169" i="165"/>
  <c r="J20" i="145"/>
  <c r="G170" i="134"/>
  <c r="I20" i="85"/>
  <c r="I30" i="85"/>
  <c r="G171" i="27"/>
  <c r="J169" i="27"/>
  <c r="J165" i="30"/>
  <c r="G166" i="30"/>
  <c r="G170" i="41"/>
  <c r="J169" i="41"/>
  <c r="J31" i="42"/>
  <c r="G170" i="42"/>
  <c r="J169" i="42"/>
  <c r="J109" i="42"/>
  <c r="J109" i="47"/>
  <c r="G166" i="49"/>
  <c r="J165" i="49"/>
  <c r="G171" i="51"/>
  <c r="J169" i="51"/>
  <c r="I30" i="51"/>
  <c r="J30" i="51"/>
  <c r="J20" i="51" s="1"/>
  <c r="G170" i="71"/>
  <c r="J169" i="71"/>
  <c r="I30" i="74"/>
  <c r="J30" i="74"/>
  <c r="J20" i="74" s="1"/>
  <c r="J109" i="75"/>
  <c r="J165" i="80"/>
  <c r="G166" i="80"/>
  <c r="J77" i="80"/>
  <c r="J30" i="100"/>
  <c r="J20" i="100" s="1"/>
  <c r="I38" i="102"/>
  <c r="J38" i="102"/>
  <c r="J20" i="44"/>
  <c r="J109" i="78"/>
  <c r="G166" i="79"/>
  <c r="J165" i="79"/>
  <c r="I38" i="79"/>
  <c r="J38" i="79"/>
  <c r="I15" i="107"/>
  <c r="J15" i="107"/>
  <c r="J15" i="167"/>
  <c r="I15" i="167"/>
  <c r="C143" i="156"/>
  <c r="I143" i="156"/>
  <c r="J143" i="156"/>
  <c r="J32" i="155"/>
  <c r="J31" i="155" s="1"/>
  <c r="I21" i="154"/>
  <c r="I20" i="154"/>
  <c r="I22" i="150"/>
  <c r="I20" i="150"/>
  <c r="J32" i="150"/>
  <c r="I32" i="150"/>
  <c r="I22" i="148"/>
  <c r="I20" i="148"/>
  <c r="J32" i="124"/>
  <c r="I32" i="124"/>
  <c r="I33" i="123"/>
  <c r="J33" i="123"/>
  <c r="C143" i="108"/>
  <c r="J143" i="108"/>
  <c r="I143" i="108"/>
  <c r="C143" i="107"/>
  <c r="I143" i="107"/>
  <c r="J143" i="107"/>
  <c r="I34" i="106"/>
  <c r="I31" i="106" s="1"/>
  <c r="J34" i="106"/>
  <c r="J31" i="106" s="1"/>
  <c r="C147" i="86"/>
  <c r="J147" i="86"/>
  <c r="C148" i="82"/>
  <c r="J148" i="82"/>
  <c r="I148" i="82"/>
  <c r="J17" i="105"/>
  <c r="J16" i="105" s="1"/>
  <c r="I17" i="93"/>
  <c r="J17" i="93"/>
  <c r="I17" i="85"/>
  <c r="J17" i="85"/>
  <c r="I148" i="125"/>
  <c r="J147" i="173"/>
  <c r="I40" i="149"/>
  <c r="J40" i="154"/>
  <c r="J31" i="109"/>
  <c r="J31" i="86"/>
  <c r="I148" i="126"/>
  <c r="I20" i="151"/>
  <c r="I31" i="167"/>
  <c r="I32" i="153"/>
  <c r="I31" i="153" s="1"/>
  <c r="J32" i="131"/>
  <c r="J31" i="131" s="1"/>
  <c r="I32" i="156"/>
  <c r="G171" i="26"/>
  <c r="J169" i="26"/>
  <c r="G170" i="45"/>
  <c r="J169" i="45"/>
  <c r="J109" i="50"/>
  <c r="I31" i="54"/>
  <c r="J53" i="84"/>
  <c r="I31" i="84"/>
  <c r="J20" i="84"/>
  <c r="J16" i="84"/>
  <c r="I38" i="115"/>
  <c r="J38" i="115"/>
  <c r="J15" i="117"/>
  <c r="I15" i="117"/>
  <c r="G171" i="122"/>
  <c r="J169" i="122"/>
  <c r="J20" i="93"/>
  <c r="J72" i="6"/>
  <c r="J68" i="6" s="1"/>
  <c r="J109" i="13"/>
  <c r="J20" i="13"/>
  <c r="J20" i="16"/>
  <c r="J77" i="23"/>
  <c r="J178" i="25"/>
  <c r="J175" i="32"/>
  <c r="J175" i="35"/>
  <c r="J15" i="37"/>
  <c r="J160" i="39"/>
  <c r="J47" i="40"/>
  <c r="J20" i="40"/>
  <c r="J160" i="43"/>
  <c r="J160" i="46"/>
  <c r="J15" i="51"/>
  <c r="I15" i="51"/>
  <c r="J175" i="53"/>
  <c r="J109" i="53"/>
  <c r="J77" i="53"/>
  <c r="J77" i="62"/>
  <c r="J160" i="74"/>
  <c r="J178" i="78"/>
  <c r="R47" i="83"/>
  <c r="R47" i="95"/>
  <c r="J15" i="100"/>
  <c r="J47" i="107"/>
  <c r="G170" i="115"/>
  <c r="J169" i="115"/>
  <c r="J31" i="118"/>
  <c r="J31" i="137"/>
  <c r="I31" i="34"/>
  <c r="G142" i="80"/>
  <c r="I31" i="125"/>
  <c r="J68" i="85"/>
  <c r="J31" i="72"/>
  <c r="J175" i="2"/>
  <c r="J160" i="3"/>
  <c r="J72" i="3"/>
  <c r="J68" i="3" s="1"/>
  <c r="J63" i="3"/>
  <c r="J47" i="3"/>
  <c r="I31" i="6"/>
  <c r="J20" i="6"/>
  <c r="J72" i="7"/>
  <c r="J68" i="7" s="1"/>
  <c r="J160" i="8"/>
  <c r="J77" i="8"/>
  <c r="R47" i="11"/>
  <c r="J72" i="24"/>
  <c r="I31" i="30"/>
  <c r="J77" i="40"/>
  <c r="J47" i="41"/>
  <c r="J77" i="52"/>
  <c r="J20" i="52"/>
  <c r="I30" i="57"/>
  <c r="J30" i="57"/>
  <c r="J160" i="61"/>
  <c r="J109" i="61"/>
  <c r="J98" i="61"/>
  <c r="J169" i="63"/>
  <c r="G170" i="63"/>
  <c r="I15" i="64"/>
  <c r="J15" i="64"/>
  <c r="J165" i="68"/>
  <c r="G166" i="68"/>
  <c r="J175" i="70"/>
  <c r="R47" i="75"/>
  <c r="I30" i="75"/>
  <c r="J178" i="77"/>
  <c r="G177" i="77"/>
  <c r="I15" i="80"/>
  <c r="J47" i="82"/>
  <c r="J175" i="86"/>
  <c r="I20" i="86"/>
  <c r="J77" i="87"/>
  <c r="J47" i="87"/>
  <c r="J178" i="104"/>
  <c r="J15" i="106"/>
  <c r="J30" i="118"/>
  <c r="I30" i="118"/>
  <c r="J169" i="126"/>
  <c r="G170" i="126"/>
  <c r="J31" i="107"/>
  <c r="J31" i="152"/>
  <c r="J16" i="145"/>
  <c r="I31" i="169"/>
  <c r="I31" i="101"/>
  <c r="J31" i="75"/>
  <c r="I31" i="7"/>
  <c r="J68" i="54"/>
  <c r="J20" i="85"/>
  <c r="J72" i="2"/>
  <c r="J68" i="2" s="1"/>
  <c r="J77" i="4"/>
  <c r="J72" i="4"/>
  <c r="J68" i="4" s="1"/>
  <c r="J63" i="4"/>
  <c r="R47" i="4"/>
  <c r="J160" i="7"/>
  <c r="J165" i="8"/>
  <c r="I31" i="11"/>
  <c r="J109" i="12"/>
  <c r="J63" i="16"/>
  <c r="J165" i="20"/>
  <c r="G166" i="20"/>
  <c r="R47" i="20"/>
  <c r="J20" i="25"/>
  <c r="J72" i="28"/>
  <c r="J68" i="28" s="1"/>
  <c r="J72" i="34"/>
  <c r="J68" i="34" s="1"/>
  <c r="J77" i="36"/>
  <c r="J175" i="39"/>
  <c r="J165" i="45"/>
  <c r="J160" i="45"/>
  <c r="I15" i="46"/>
  <c r="J15" i="46"/>
  <c r="J72" i="47"/>
  <c r="J68" i="47" s="1"/>
  <c r="J63" i="49"/>
  <c r="J77" i="55"/>
  <c r="J30" i="62"/>
  <c r="J20" i="62" s="1"/>
  <c r="I30" i="68"/>
  <c r="J30" i="68"/>
  <c r="J20" i="68" s="1"/>
  <c r="J63" i="72"/>
  <c r="J30" i="76"/>
  <c r="J72" i="77"/>
  <c r="J68" i="77" s="1"/>
  <c r="J68" i="79"/>
  <c r="J109" i="93"/>
  <c r="J98" i="93"/>
  <c r="J63" i="93"/>
  <c r="J72" i="102"/>
  <c r="J68" i="102" s="1"/>
  <c r="J109" i="109"/>
  <c r="I38" i="122"/>
  <c r="J38" i="122"/>
  <c r="R47" i="121"/>
  <c r="J178" i="123"/>
  <c r="J178" i="126"/>
  <c r="J175" i="150"/>
  <c r="G177" i="150"/>
  <c r="G171" i="166"/>
  <c r="J169" i="166"/>
  <c r="J40" i="163"/>
  <c r="I40" i="163"/>
  <c r="I40" i="143"/>
  <c r="J40" i="143"/>
  <c r="I34" i="138"/>
  <c r="J34" i="138"/>
  <c r="J31" i="138" s="1"/>
  <c r="C143" i="137"/>
  <c r="I143" i="137"/>
  <c r="I31" i="132"/>
  <c r="C145" i="132"/>
  <c r="I145" i="132"/>
  <c r="J145" i="126"/>
  <c r="I145" i="126"/>
  <c r="C145" i="126"/>
  <c r="C148" i="83"/>
  <c r="I148" i="83"/>
  <c r="J175" i="46"/>
  <c r="R47" i="47"/>
  <c r="J31" i="48"/>
  <c r="J175" i="49"/>
  <c r="J20" i="50"/>
  <c r="J31" i="52"/>
  <c r="J165" i="55"/>
  <c r="J175" i="57"/>
  <c r="J72" i="60"/>
  <c r="J165" i="61"/>
  <c r="J175" i="64"/>
  <c r="J72" i="68"/>
  <c r="J68" i="68" s="1"/>
  <c r="J175" i="74"/>
  <c r="R47" i="77"/>
  <c r="J160" i="79"/>
  <c r="J160" i="80"/>
  <c r="J178" i="81"/>
  <c r="J165" i="82"/>
  <c r="J77" i="86"/>
  <c r="R47" i="86"/>
  <c r="J72" i="89"/>
  <c r="J68" i="89" s="1"/>
  <c r="J169" i="97"/>
  <c r="J63" i="97"/>
  <c r="J47" i="97"/>
  <c r="J20" i="97"/>
  <c r="R47" i="98"/>
  <c r="I31" i="98"/>
  <c r="J178" i="99"/>
  <c r="J109" i="99"/>
  <c r="J77" i="99"/>
  <c r="J20" i="105"/>
  <c r="J169" i="107"/>
  <c r="J160" i="107"/>
  <c r="J77" i="116"/>
  <c r="J178" i="118"/>
  <c r="R47" i="120"/>
  <c r="J160" i="122"/>
  <c r="J77" i="126"/>
  <c r="J165" i="129"/>
  <c r="J63" i="129"/>
  <c r="R47" i="133"/>
  <c r="J30" i="158"/>
  <c r="I30" i="158"/>
  <c r="J33" i="166"/>
  <c r="I33" i="166"/>
  <c r="I31" i="166" s="1"/>
  <c r="I32" i="165"/>
  <c r="I31" i="62"/>
  <c r="R47" i="16"/>
  <c r="J77" i="20"/>
  <c r="J72" i="20"/>
  <c r="I139" i="24"/>
  <c r="R47" i="25"/>
  <c r="J47" i="28"/>
  <c r="I31" i="33"/>
  <c r="R47" i="34"/>
  <c r="J31" i="34"/>
  <c r="J20" i="34"/>
  <c r="J72" i="35"/>
  <c r="J68" i="35" s="1"/>
  <c r="J165" i="36"/>
  <c r="J160" i="36"/>
  <c r="J20" i="36"/>
  <c r="J31" i="37"/>
  <c r="J178" i="37"/>
  <c r="J160" i="37"/>
  <c r="J72" i="37"/>
  <c r="J68" i="37" s="1"/>
  <c r="J72" i="38"/>
  <c r="J68" i="38" s="1"/>
  <c r="J178" i="40"/>
  <c r="J160" i="42"/>
  <c r="J178" i="43"/>
  <c r="J72" i="43"/>
  <c r="J68" i="43" s="1"/>
  <c r="J63" i="43"/>
  <c r="R47" i="43"/>
  <c r="J47" i="49"/>
  <c r="J169" i="50"/>
  <c r="R47" i="50"/>
  <c r="J72" i="55"/>
  <c r="J68" i="55" s="1"/>
  <c r="J160" i="56"/>
  <c r="J63" i="56"/>
  <c r="J178" i="59"/>
  <c r="J77" i="59"/>
  <c r="R47" i="64"/>
  <c r="J160" i="68"/>
  <c r="J98" i="68"/>
  <c r="J63" i="69"/>
  <c r="J160" i="75"/>
  <c r="J72" i="75"/>
  <c r="J68" i="75" s="1"/>
  <c r="J175" i="76"/>
  <c r="J72" i="78"/>
  <c r="J68" i="78" s="1"/>
  <c r="R47" i="82"/>
  <c r="J72" i="83"/>
  <c r="J68" i="83" s="1"/>
  <c r="J63" i="85"/>
  <c r="R47" i="87"/>
  <c r="J169" i="88"/>
  <c r="J109" i="95"/>
  <c r="J77" i="95"/>
  <c r="J165" i="96"/>
  <c r="J165" i="104"/>
  <c r="J72" i="104"/>
  <c r="J68" i="104" s="1"/>
  <c r="R47" i="104"/>
  <c r="J160" i="105"/>
  <c r="J68" i="106"/>
  <c r="J160" i="108"/>
  <c r="J165" i="109"/>
  <c r="J16" i="109"/>
  <c r="J175" i="110"/>
  <c r="I31" i="113"/>
  <c r="J160" i="118"/>
  <c r="J109" i="127"/>
  <c r="J98" i="127"/>
  <c r="J85" i="127"/>
  <c r="J68" i="127"/>
  <c r="J63" i="127"/>
  <c r="R47" i="130"/>
  <c r="R47" i="134"/>
  <c r="I31" i="138"/>
  <c r="I30" i="140"/>
  <c r="J30" i="140"/>
  <c r="J20" i="140" s="1"/>
  <c r="J77" i="152"/>
  <c r="J109" i="164"/>
  <c r="J53" i="164"/>
  <c r="J53" i="168"/>
  <c r="J143" i="139"/>
  <c r="C143" i="139"/>
  <c r="I143" i="139"/>
  <c r="C148" i="138"/>
  <c r="I148" i="138"/>
  <c r="J148" i="138"/>
  <c r="I40" i="114"/>
  <c r="J40" i="114"/>
  <c r="I147" i="55"/>
  <c r="C147" i="55"/>
  <c r="J175" i="140"/>
  <c r="J98" i="145"/>
  <c r="J98" i="147"/>
  <c r="J160" i="156"/>
  <c r="J72" i="157"/>
  <c r="J63" i="157"/>
  <c r="J178" i="162"/>
  <c r="J160" i="167"/>
  <c r="J175" i="174"/>
  <c r="J148" i="107"/>
  <c r="C148" i="107"/>
  <c r="C148" i="77"/>
  <c r="I148" i="77"/>
  <c r="J143" i="76"/>
  <c r="C143" i="76"/>
  <c r="I144" i="47"/>
  <c r="I139" i="47" s="1"/>
  <c r="C144" i="47"/>
  <c r="C142" i="98"/>
  <c r="G142" i="98"/>
  <c r="J18" i="41"/>
  <c r="J16" i="41" s="1"/>
  <c r="J160" i="132"/>
  <c r="J72" i="136"/>
  <c r="J68" i="136" s="1"/>
  <c r="R47" i="136"/>
  <c r="J178" i="149"/>
  <c r="J72" i="150"/>
  <c r="J68" i="150" s="1"/>
  <c r="R47" i="151"/>
  <c r="R47" i="152"/>
  <c r="J77" i="157"/>
  <c r="J98" i="159"/>
  <c r="R47" i="159"/>
  <c r="J160" i="161"/>
  <c r="J165" i="167"/>
  <c r="I31" i="94"/>
  <c r="G142" i="129"/>
  <c r="C142" i="129"/>
  <c r="C142" i="122"/>
  <c r="G142" i="122"/>
  <c r="G142" i="116"/>
  <c r="C142" i="116"/>
  <c r="R47" i="108"/>
  <c r="J63" i="109"/>
  <c r="J178" i="110"/>
  <c r="J98" i="110"/>
  <c r="R47" i="110"/>
  <c r="J63" i="119"/>
  <c r="R47" i="119"/>
  <c r="J72" i="121"/>
  <c r="J68" i="121" s="1"/>
  <c r="R47" i="126"/>
  <c r="J72" i="130"/>
  <c r="J68" i="130" s="1"/>
  <c r="J160" i="133"/>
  <c r="J72" i="135"/>
  <c r="J68" i="135" s="1"/>
  <c r="J63" i="137"/>
  <c r="R47" i="137"/>
  <c r="J72" i="139"/>
  <c r="J68" i="139" s="1"/>
  <c r="J178" i="141"/>
  <c r="R47" i="144"/>
  <c r="J63" i="148"/>
  <c r="J98" i="150"/>
  <c r="J63" i="150"/>
  <c r="R47" i="150"/>
  <c r="J72" i="152"/>
  <c r="J68" i="152" s="1"/>
  <c r="J30" i="154"/>
  <c r="J20" i="154" s="1"/>
  <c r="J16" i="156"/>
  <c r="J63" i="158"/>
  <c r="J165" i="159"/>
  <c r="J165" i="165"/>
  <c r="J160" i="165"/>
  <c r="J160" i="168"/>
  <c r="J72" i="169"/>
  <c r="J68" i="169" s="1"/>
  <c r="J63" i="169"/>
  <c r="J72" i="170"/>
  <c r="J68" i="170" s="1"/>
  <c r="J72" i="173"/>
  <c r="J68" i="173" s="1"/>
  <c r="R47" i="174"/>
  <c r="J148" i="76"/>
  <c r="C148" i="76"/>
  <c r="C144" i="61"/>
  <c r="I144" i="61"/>
  <c r="I139" i="61" s="1"/>
  <c r="J31" i="43"/>
  <c r="I18" i="27"/>
  <c r="J18" i="27"/>
  <c r="G142" i="115"/>
  <c r="G142" i="97"/>
  <c r="G142" i="77"/>
  <c r="J18" i="28"/>
  <c r="J16" i="28" s="1"/>
  <c r="J18" i="26"/>
  <c r="I16" i="23"/>
  <c r="I30" i="32"/>
  <c r="I20" i="32"/>
  <c r="I31" i="131"/>
  <c r="J34" i="174"/>
  <c r="I34" i="174"/>
  <c r="J33" i="159"/>
  <c r="I33" i="159"/>
  <c r="I31" i="159" s="1"/>
  <c r="C145" i="152"/>
  <c r="I145" i="152"/>
  <c r="I147" i="137"/>
  <c r="C147" i="137"/>
  <c r="J147" i="137"/>
  <c r="J33" i="93"/>
  <c r="I33" i="93"/>
  <c r="I31" i="93" s="1"/>
  <c r="J32" i="65"/>
  <c r="J31" i="65" s="1"/>
  <c r="I147" i="28"/>
  <c r="C147" i="28"/>
  <c r="J34" i="94"/>
  <c r="J18" i="74"/>
  <c r="I20" i="13"/>
  <c r="I20" i="20"/>
  <c r="C148" i="174"/>
  <c r="J144" i="162"/>
  <c r="I139" i="96"/>
  <c r="I144" i="118"/>
  <c r="I139" i="39"/>
  <c r="I32" i="43"/>
  <c r="I31" i="43" s="1"/>
  <c r="I31" i="12"/>
  <c r="J31" i="139"/>
  <c r="I30" i="84"/>
  <c r="J169" i="170"/>
  <c r="J165" i="107"/>
  <c r="J38" i="94"/>
  <c r="J165" i="97"/>
  <c r="J175" i="50"/>
  <c r="J169" i="13"/>
  <c r="J15" i="48"/>
  <c r="J32" i="3"/>
  <c r="J20" i="3"/>
  <c r="J178" i="4"/>
  <c r="J160" i="4"/>
  <c r="J175" i="7"/>
  <c r="J63" i="7"/>
  <c r="J31" i="8"/>
  <c r="J160" i="10"/>
  <c r="J77" i="10"/>
  <c r="J77" i="13"/>
  <c r="J31" i="16"/>
  <c r="J160" i="25"/>
  <c r="J32" i="25"/>
  <c r="J31" i="25" s="1"/>
  <c r="G177" i="27"/>
  <c r="J148" i="27"/>
  <c r="J147" i="28"/>
  <c r="R47" i="28"/>
  <c r="J30" i="30"/>
  <c r="J20" i="30" s="1"/>
  <c r="R47" i="31"/>
  <c r="I15" i="35"/>
  <c r="J15" i="35"/>
  <c r="J178" i="38"/>
  <c r="I38" i="44"/>
  <c r="J38" i="44"/>
  <c r="G166" i="47"/>
  <c r="J165" i="47"/>
  <c r="I30" i="47"/>
  <c r="J30" i="47"/>
  <c r="J20" i="47" s="1"/>
  <c r="I38" i="54"/>
  <c r="J38" i="54"/>
  <c r="J31" i="54"/>
  <c r="J20" i="54"/>
  <c r="J77" i="83"/>
  <c r="J160" i="85"/>
  <c r="J68" i="112"/>
  <c r="J145" i="152"/>
  <c r="J15" i="155"/>
  <c r="I15" i="155"/>
  <c r="J30" i="37"/>
  <c r="J20" i="37" s="1"/>
  <c r="J15" i="61"/>
  <c r="I15" i="61"/>
  <c r="G177" i="82"/>
  <c r="J175" i="82"/>
  <c r="J15" i="96"/>
  <c r="I15" i="96"/>
  <c r="G177" i="162"/>
  <c r="J175" i="162"/>
  <c r="I34" i="162"/>
  <c r="J34" i="162"/>
  <c r="I32" i="160"/>
  <c r="I31" i="160" s="1"/>
  <c r="J32" i="160"/>
  <c r="J31" i="160" s="1"/>
  <c r="C143" i="131"/>
  <c r="I143" i="131"/>
  <c r="I139" i="131" s="1"/>
  <c r="J143" i="131"/>
  <c r="C144" i="63"/>
  <c r="I144" i="63"/>
  <c r="J144" i="63"/>
  <c r="J32" i="60"/>
  <c r="J31" i="60" s="1"/>
  <c r="I32" i="60"/>
  <c r="I31" i="60" s="1"/>
  <c r="I20" i="49"/>
  <c r="I18" i="74"/>
  <c r="J40" i="136"/>
  <c r="I20" i="93"/>
  <c r="J144" i="174"/>
  <c r="I139" i="46"/>
  <c r="I21" i="152"/>
  <c r="I20" i="159"/>
  <c r="J38" i="98"/>
  <c r="J15" i="97"/>
  <c r="J30" i="32"/>
  <c r="J169" i="24"/>
  <c r="J169" i="87"/>
  <c r="J165" i="31"/>
  <c r="J30" i="23"/>
  <c r="J20" i="23" s="1"/>
  <c r="J32" i="2"/>
  <c r="J178" i="2"/>
  <c r="J178" i="3"/>
  <c r="J175" i="3"/>
  <c r="J109" i="3"/>
  <c r="J98" i="3"/>
  <c r="J175" i="4"/>
  <c r="J175" i="5"/>
  <c r="J160" i="5"/>
  <c r="J98" i="5"/>
  <c r="J175" i="8"/>
  <c r="G177" i="8"/>
  <c r="J53" i="8"/>
  <c r="J169" i="11"/>
  <c r="I38" i="25"/>
  <c r="J38" i="25"/>
  <c r="I148" i="27"/>
  <c r="I139" i="27" s="1"/>
  <c r="J30" i="27"/>
  <c r="J20" i="27" s="1"/>
  <c r="J165" i="28"/>
  <c r="J77" i="30"/>
  <c r="I20" i="31"/>
  <c r="I30" i="31"/>
  <c r="J38" i="34"/>
  <c r="G170" i="34"/>
  <c r="J169" i="34"/>
  <c r="J63" i="37"/>
  <c r="G170" i="39"/>
  <c r="J169" i="39"/>
  <c r="J178" i="42"/>
  <c r="I38" i="45"/>
  <c r="J38" i="45"/>
  <c r="J68" i="50"/>
  <c r="J165" i="53"/>
  <c r="J15" i="55"/>
  <c r="I15" i="55"/>
  <c r="R47" i="56"/>
  <c r="I32" i="65"/>
  <c r="I31" i="65" s="1"/>
  <c r="J30" i="69"/>
  <c r="J20" i="69" s="1"/>
  <c r="G177" i="73"/>
  <c r="J175" i="73"/>
  <c r="J38" i="75"/>
  <c r="I38" i="75"/>
  <c r="G171" i="86"/>
  <c r="J169" i="86"/>
  <c r="J109" i="110"/>
  <c r="G166" i="136"/>
  <c r="J165" i="136"/>
  <c r="G170" i="141"/>
  <c r="J169" i="141"/>
  <c r="J53" i="151"/>
  <c r="J31" i="97"/>
  <c r="I31" i="142"/>
  <c r="J20" i="4"/>
  <c r="G166" i="25"/>
  <c r="J165" i="25"/>
  <c r="I31" i="25"/>
  <c r="J53" i="28"/>
  <c r="J15" i="49"/>
  <c r="I15" i="49"/>
  <c r="J109" i="81"/>
  <c r="I38" i="84"/>
  <c r="J38" i="84"/>
  <c r="J77" i="89"/>
  <c r="J15" i="119"/>
  <c r="I15" i="119"/>
  <c r="C145" i="161"/>
  <c r="J145" i="161"/>
  <c r="I145" i="161"/>
  <c r="J34" i="145"/>
  <c r="I34" i="145"/>
  <c r="I34" i="140"/>
  <c r="I31" i="140" s="1"/>
  <c r="J34" i="140"/>
  <c r="J31" i="140" s="1"/>
  <c r="C145" i="108"/>
  <c r="I145" i="108"/>
  <c r="J145" i="108"/>
  <c r="C147" i="53"/>
  <c r="I147" i="53"/>
  <c r="C143" i="48"/>
  <c r="J143" i="48"/>
  <c r="I143" i="48"/>
  <c r="C146" i="115"/>
  <c r="J17" i="50"/>
  <c r="J16" i="50" s="1"/>
  <c r="J17" i="46"/>
  <c r="J16" i="46" s="1"/>
  <c r="I17" i="42"/>
  <c r="J17" i="38"/>
  <c r="J16" i="38" s="1"/>
  <c r="I18" i="82"/>
  <c r="J18" i="82"/>
  <c r="J18" i="58"/>
  <c r="I20" i="87"/>
  <c r="J31" i="49"/>
  <c r="J31" i="20"/>
  <c r="I31" i="40"/>
  <c r="J31" i="84"/>
  <c r="J18" i="70"/>
  <c r="I144" i="162"/>
  <c r="I139" i="162" s="1"/>
  <c r="I20" i="106"/>
  <c r="I31" i="56"/>
  <c r="I31" i="4"/>
  <c r="I40" i="46"/>
  <c r="I16" i="70"/>
  <c r="I20" i="80"/>
  <c r="I20" i="94"/>
  <c r="I34" i="61"/>
  <c r="I31" i="61" s="1"/>
  <c r="J31" i="27"/>
  <c r="J31" i="157"/>
  <c r="J31" i="19"/>
  <c r="J31" i="89"/>
  <c r="I20" i="27"/>
  <c r="I144" i="133"/>
  <c r="J144" i="118"/>
  <c r="C144" i="133"/>
  <c r="I20" i="63"/>
  <c r="I20" i="160"/>
  <c r="I20" i="117"/>
  <c r="J31" i="167"/>
  <c r="J31" i="24"/>
  <c r="J31" i="13"/>
  <c r="J31" i="103"/>
  <c r="J31" i="159"/>
  <c r="J165" i="4"/>
  <c r="J30" i="86"/>
  <c r="J20" i="86" s="1"/>
  <c r="I20" i="51"/>
  <c r="J175" i="78"/>
  <c r="J169" i="40"/>
  <c r="J175" i="37"/>
  <c r="J85" i="3"/>
  <c r="J77" i="3"/>
  <c r="J53" i="3"/>
  <c r="J169" i="4"/>
  <c r="G171" i="4"/>
  <c r="J63" i="5"/>
  <c r="J47" i="5"/>
  <c r="R47" i="5"/>
  <c r="J160" i="6"/>
  <c r="J175" i="10"/>
  <c r="J178" i="11"/>
  <c r="J175" i="11"/>
  <c r="J20" i="11"/>
  <c r="J178" i="13"/>
  <c r="I139" i="13"/>
  <c r="J72" i="13"/>
  <c r="J68" i="13" s="1"/>
  <c r="J175" i="14"/>
  <c r="G177" i="14"/>
  <c r="J160" i="14"/>
  <c r="J72" i="14"/>
  <c r="J68" i="14" s="1"/>
  <c r="J98" i="19"/>
  <c r="J160" i="20"/>
  <c r="J20" i="20"/>
  <c r="J165" i="23"/>
  <c r="R47" i="23"/>
  <c r="J68" i="24"/>
  <c r="J63" i="24"/>
  <c r="J175" i="26"/>
  <c r="J72" i="26"/>
  <c r="J68" i="26" s="1"/>
  <c r="J63" i="26"/>
  <c r="J178" i="28"/>
  <c r="J160" i="28"/>
  <c r="J109" i="28"/>
  <c r="J63" i="28"/>
  <c r="I31" i="28"/>
  <c r="J20" i="28"/>
  <c r="J169" i="30"/>
  <c r="G170" i="30"/>
  <c r="I31" i="31"/>
  <c r="J72" i="33"/>
  <c r="J68" i="33" s="1"/>
  <c r="J77" i="37"/>
  <c r="J72" i="44"/>
  <c r="J68" i="44" s="1"/>
  <c r="G171" i="47"/>
  <c r="J169" i="47"/>
  <c r="J77" i="49"/>
  <c r="J175" i="63"/>
  <c r="G177" i="63"/>
  <c r="J160" i="65"/>
  <c r="J77" i="70"/>
  <c r="J160" i="73"/>
  <c r="J175" i="75"/>
  <c r="G177" i="75"/>
  <c r="J178" i="80"/>
  <c r="R47" i="81"/>
  <c r="J109" i="85"/>
  <c r="J178" i="88"/>
  <c r="J34" i="95"/>
  <c r="J31" i="95" s="1"/>
  <c r="J77" i="113"/>
  <c r="J47" i="35"/>
  <c r="R47" i="37"/>
  <c r="J77" i="38"/>
  <c r="J77" i="42"/>
  <c r="R47" i="44"/>
  <c r="J175" i="45"/>
  <c r="J77" i="45"/>
  <c r="J178" i="48"/>
  <c r="J178" i="50"/>
  <c r="J63" i="50"/>
  <c r="G166" i="53"/>
  <c r="R47" i="53"/>
  <c r="J63" i="54"/>
  <c r="J47" i="55"/>
  <c r="J77" i="57"/>
  <c r="J63" i="60"/>
  <c r="J160" i="63"/>
  <c r="J165" i="64"/>
  <c r="J160" i="64"/>
  <c r="J72" i="65"/>
  <c r="J68" i="65" s="1"/>
  <c r="I31" i="70"/>
  <c r="J160" i="70"/>
  <c r="J31" i="70"/>
  <c r="J98" i="72"/>
  <c r="J72" i="74"/>
  <c r="J77" i="75"/>
  <c r="J109" i="76"/>
  <c r="J63" i="78"/>
  <c r="R47" i="78"/>
  <c r="J63" i="79"/>
  <c r="J63" i="83"/>
  <c r="J175" i="84"/>
  <c r="J98" i="84"/>
  <c r="J77" i="84"/>
  <c r="R47" i="85"/>
  <c r="J178" i="86"/>
  <c r="J109" i="87"/>
  <c r="J72" i="87"/>
  <c r="J109" i="88"/>
  <c r="I31" i="99"/>
  <c r="J63" i="99"/>
  <c r="R47" i="99"/>
  <c r="J98" i="101"/>
  <c r="J63" i="106"/>
  <c r="J109" i="107"/>
  <c r="G170" i="113"/>
  <c r="J169" i="113"/>
  <c r="J72" i="115"/>
  <c r="J68" i="115" s="1"/>
  <c r="J53" i="116"/>
  <c r="J47" i="116"/>
  <c r="J165" i="121"/>
  <c r="G166" i="121"/>
  <c r="J98" i="121"/>
  <c r="J53" i="130"/>
  <c r="J98" i="132"/>
  <c r="I30" i="133"/>
  <c r="J30" i="133"/>
  <c r="J109" i="134"/>
  <c r="J72" i="134"/>
  <c r="J68" i="134" s="1"/>
  <c r="I15" i="134"/>
  <c r="J15" i="134"/>
  <c r="J98" i="136"/>
  <c r="J72" i="137"/>
  <c r="J68" i="137" s="1"/>
  <c r="J175" i="151"/>
  <c r="G177" i="151"/>
  <c r="J160" i="151"/>
  <c r="J178" i="30"/>
  <c r="J178" i="31"/>
  <c r="J109" i="31"/>
  <c r="J178" i="32"/>
  <c r="J160" i="33"/>
  <c r="R47" i="33"/>
  <c r="J178" i="34"/>
  <c r="J160" i="34"/>
  <c r="J85" i="35"/>
  <c r="R47" i="35"/>
  <c r="I139" i="37"/>
  <c r="J63" i="38"/>
  <c r="J109" i="39"/>
  <c r="J63" i="39"/>
  <c r="J63" i="40"/>
  <c r="J63" i="41"/>
  <c r="J98" i="44"/>
  <c r="J53" i="44"/>
  <c r="J63" i="45"/>
  <c r="J16" i="49"/>
  <c r="J178" i="52"/>
  <c r="J98" i="53"/>
  <c r="J63" i="53"/>
  <c r="J160" i="54"/>
  <c r="J98" i="54"/>
  <c r="J20" i="57"/>
  <c r="J63" i="58"/>
  <c r="J160" i="59"/>
  <c r="J72" i="59"/>
  <c r="J68" i="59" s="1"/>
  <c r="J178" i="61"/>
  <c r="J175" i="61"/>
  <c r="J72" i="61"/>
  <c r="J68" i="61" s="1"/>
  <c r="J72" i="62"/>
  <c r="J68" i="62" s="1"/>
  <c r="J63" i="62"/>
  <c r="J98" i="63"/>
  <c r="J175" i="68"/>
  <c r="J77" i="68"/>
  <c r="J178" i="70"/>
  <c r="J165" i="70"/>
  <c r="J178" i="72"/>
  <c r="J77" i="73"/>
  <c r="R47" i="74"/>
  <c r="J165" i="76"/>
  <c r="J160" i="76"/>
  <c r="J63" i="76"/>
  <c r="J47" i="80"/>
  <c r="J98" i="82"/>
  <c r="J77" i="82"/>
  <c r="J178" i="83"/>
  <c r="J160" i="84"/>
  <c r="J72" i="86"/>
  <c r="J68" i="86" s="1"/>
  <c r="J98" i="87"/>
  <c r="J98" i="88"/>
  <c r="J47" i="89"/>
  <c r="J169" i="92"/>
  <c r="J77" i="92"/>
  <c r="J72" i="92"/>
  <c r="J68" i="92" s="1"/>
  <c r="J160" i="94"/>
  <c r="J63" i="95"/>
  <c r="J160" i="96"/>
  <c r="R47" i="97"/>
  <c r="J72" i="98"/>
  <c r="J68" i="98" s="1"/>
  <c r="J63" i="98"/>
  <c r="J98" i="99"/>
  <c r="J30" i="107"/>
  <c r="J20" i="107" s="1"/>
  <c r="J63" i="108"/>
  <c r="J109" i="125"/>
  <c r="G166" i="126"/>
  <c r="J165" i="126"/>
  <c r="J109" i="130"/>
  <c r="J178" i="134"/>
  <c r="J175" i="134"/>
  <c r="J109" i="135"/>
  <c r="J109" i="137"/>
  <c r="J178" i="151"/>
  <c r="J109" i="156"/>
  <c r="J20" i="12"/>
  <c r="J165" i="2"/>
  <c r="G170" i="3"/>
  <c r="J169" i="3"/>
  <c r="J165" i="3"/>
  <c r="R47" i="3"/>
  <c r="J31" i="6"/>
  <c r="J178" i="6"/>
  <c r="J63" i="6"/>
  <c r="J178" i="7"/>
  <c r="J20" i="7"/>
  <c r="J178" i="8"/>
  <c r="J31" i="10"/>
  <c r="J165" i="10"/>
  <c r="J72" i="10"/>
  <c r="J68" i="10" s="1"/>
  <c r="J20" i="10"/>
  <c r="J175" i="12"/>
  <c r="J165" i="14"/>
  <c r="J98" i="14"/>
  <c r="J63" i="14"/>
  <c r="J77" i="16"/>
  <c r="J77" i="19"/>
  <c r="J72" i="19"/>
  <c r="J68" i="19" s="1"/>
  <c r="J178" i="23"/>
  <c r="J160" i="23"/>
  <c r="I139" i="23"/>
  <c r="J63" i="23"/>
  <c r="J175" i="24"/>
  <c r="J165" i="24"/>
  <c r="J77" i="24"/>
  <c r="J72" i="25"/>
  <c r="J68" i="25" s="1"/>
  <c r="J160" i="26"/>
  <c r="J109" i="27"/>
  <c r="J72" i="27"/>
  <c r="J68" i="27" s="1"/>
  <c r="J160" i="30"/>
  <c r="R47" i="30"/>
  <c r="J68" i="31"/>
  <c r="J165" i="34"/>
  <c r="J63" i="34"/>
  <c r="J165" i="35"/>
  <c r="J109" i="35"/>
  <c r="J178" i="36"/>
  <c r="J63" i="36"/>
  <c r="J98" i="39"/>
  <c r="R47" i="40"/>
  <c r="J160" i="41"/>
  <c r="J175" i="42"/>
  <c r="J63" i="42"/>
  <c r="J47" i="43"/>
  <c r="J178" i="44"/>
  <c r="J72" i="45"/>
  <c r="J68" i="45" s="1"/>
  <c r="J20" i="45"/>
  <c r="J53" i="46"/>
  <c r="R47" i="48"/>
  <c r="R47" i="49"/>
  <c r="J31" i="50"/>
  <c r="J47" i="50"/>
  <c r="J165" i="52"/>
  <c r="R47" i="52"/>
  <c r="J178" i="53"/>
  <c r="J178" i="54"/>
  <c r="J175" i="54"/>
  <c r="J63" i="55"/>
  <c r="J85" i="56"/>
  <c r="J63" i="57"/>
  <c r="R47" i="57"/>
  <c r="J169" i="58"/>
  <c r="J20" i="58"/>
  <c r="J175" i="59"/>
  <c r="R47" i="61"/>
  <c r="J178" i="64"/>
  <c r="J169" i="64"/>
  <c r="J175" i="65"/>
  <c r="J160" i="69"/>
  <c r="R47" i="69"/>
  <c r="J178" i="71"/>
  <c r="J98" i="73"/>
  <c r="J30" i="73"/>
  <c r="J20" i="73" s="1"/>
  <c r="J178" i="74"/>
  <c r="J178" i="75"/>
  <c r="J16" i="75"/>
  <c r="J160" i="77"/>
  <c r="J20" i="78"/>
  <c r="J109" i="79"/>
  <c r="J20" i="83"/>
  <c r="J98" i="86"/>
  <c r="J160" i="87"/>
  <c r="J63" i="87"/>
  <c r="J63" i="88"/>
  <c r="J63" i="89"/>
  <c r="J109" i="90"/>
  <c r="J72" i="90"/>
  <c r="J68" i="90" s="1"/>
  <c r="J47" i="90"/>
  <c r="R47" i="90"/>
  <c r="J175" i="92"/>
  <c r="J72" i="96"/>
  <c r="J68" i="96" s="1"/>
  <c r="J98" i="98"/>
  <c r="J77" i="100"/>
  <c r="J165" i="101"/>
  <c r="J77" i="102"/>
  <c r="J175" i="116"/>
  <c r="J175" i="117"/>
  <c r="J178" i="120"/>
  <c r="J160" i="120"/>
  <c r="R47" i="127"/>
  <c r="J15" i="137"/>
  <c r="I15" i="137"/>
  <c r="J77" i="147"/>
  <c r="G166" i="152"/>
  <c r="J165" i="152"/>
  <c r="J72" i="155"/>
  <c r="J68" i="155" s="1"/>
  <c r="J47" i="155"/>
  <c r="J68" i="156"/>
  <c r="J47" i="156"/>
  <c r="J53" i="163"/>
  <c r="J72" i="166"/>
  <c r="J68" i="166" s="1"/>
  <c r="I148" i="167"/>
  <c r="C148" i="167"/>
  <c r="J32" i="163"/>
  <c r="J31" i="163" s="1"/>
  <c r="I32" i="163"/>
  <c r="I32" i="162"/>
  <c r="I31" i="162" s="1"/>
  <c r="J32" i="162"/>
  <c r="J34" i="123"/>
  <c r="I34" i="123"/>
  <c r="J178" i="103"/>
  <c r="J175" i="103"/>
  <c r="J160" i="103"/>
  <c r="J109" i="103"/>
  <c r="J72" i="103"/>
  <c r="J68" i="103" s="1"/>
  <c r="J175" i="104"/>
  <c r="J63" i="104"/>
  <c r="J178" i="105"/>
  <c r="J63" i="107"/>
  <c r="J109" i="111"/>
  <c r="J72" i="111"/>
  <c r="J68" i="111" s="1"/>
  <c r="J98" i="113"/>
  <c r="J160" i="114"/>
  <c r="J98" i="114"/>
  <c r="J68" i="114"/>
  <c r="J53" i="114"/>
  <c r="R47" i="118"/>
  <c r="J160" i="119"/>
  <c r="J47" i="119"/>
  <c r="J175" i="120"/>
  <c r="J109" i="122"/>
  <c r="J72" i="122"/>
  <c r="J68" i="122" s="1"/>
  <c r="J63" i="125"/>
  <c r="R47" i="125"/>
  <c r="J53" i="126"/>
  <c r="J175" i="127"/>
  <c r="J165" i="127"/>
  <c r="J77" i="127"/>
  <c r="J98" i="128"/>
  <c r="J77" i="130"/>
  <c r="R47" i="131"/>
  <c r="J109" i="132"/>
  <c r="J63" i="132"/>
  <c r="J77" i="134"/>
  <c r="J175" i="135"/>
  <c r="J98" i="135"/>
  <c r="J98" i="137"/>
  <c r="J77" i="138"/>
  <c r="J68" i="138"/>
  <c r="J178" i="139"/>
  <c r="J77" i="142"/>
  <c r="J63" i="143"/>
  <c r="J47" i="143"/>
  <c r="J77" i="149"/>
  <c r="J53" i="149"/>
  <c r="J160" i="152"/>
  <c r="J63" i="152"/>
  <c r="J175" i="153"/>
  <c r="J160" i="153"/>
  <c r="J178" i="154"/>
  <c r="J175" i="154"/>
  <c r="J160" i="154"/>
  <c r="J72" i="154"/>
  <c r="J68" i="154" s="1"/>
  <c r="J85" i="159"/>
  <c r="J160" i="160"/>
  <c r="R47" i="162"/>
  <c r="J72" i="168"/>
  <c r="J68" i="168" s="1"/>
  <c r="I144" i="168"/>
  <c r="J144" i="168"/>
  <c r="I34" i="165"/>
  <c r="J34" i="165"/>
  <c r="J31" i="165" s="1"/>
  <c r="J145" i="159"/>
  <c r="C145" i="159"/>
  <c r="I32" i="158"/>
  <c r="I31" i="158" s="1"/>
  <c r="J32" i="158"/>
  <c r="J31" i="158" s="1"/>
  <c r="C145" i="156"/>
  <c r="I145" i="156"/>
  <c r="I139" i="156" s="1"/>
  <c r="J33" i="143"/>
  <c r="J31" i="143" s="1"/>
  <c r="I33" i="143"/>
  <c r="I31" i="143" s="1"/>
  <c r="J77" i="88"/>
  <c r="J98" i="90"/>
  <c r="J165" i="92"/>
  <c r="J63" i="92"/>
  <c r="J31" i="92"/>
  <c r="J20" i="92"/>
  <c r="J16" i="92"/>
  <c r="J72" i="95"/>
  <c r="J68" i="95" s="1"/>
  <c r="J47" i="95"/>
  <c r="J178" i="96"/>
  <c r="J98" i="96"/>
  <c r="J77" i="97"/>
  <c r="J160" i="99"/>
  <c r="J160" i="102"/>
  <c r="J98" i="103"/>
  <c r="J77" i="107"/>
  <c r="J53" i="109"/>
  <c r="R47" i="109"/>
  <c r="J175" i="112"/>
  <c r="J63" i="112"/>
  <c r="R47" i="112"/>
  <c r="J63" i="113"/>
  <c r="J53" i="113"/>
  <c r="R47" i="114"/>
  <c r="J63" i="115"/>
  <c r="J98" i="116"/>
  <c r="J178" i="119"/>
  <c r="J72" i="120"/>
  <c r="J68" i="120" s="1"/>
  <c r="J63" i="120"/>
  <c r="J178" i="124"/>
  <c r="J175" i="124"/>
  <c r="J160" i="124"/>
  <c r="J98" i="124"/>
  <c r="J63" i="124"/>
  <c r="R47" i="124"/>
  <c r="J77" i="125"/>
  <c r="J178" i="128"/>
  <c r="R47" i="128"/>
  <c r="J160" i="130"/>
  <c r="J175" i="131"/>
  <c r="J165" i="132"/>
  <c r="J109" i="133"/>
  <c r="J47" i="133"/>
  <c r="R47" i="140"/>
  <c r="J38" i="142"/>
  <c r="J160" i="144"/>
  <c r="J98" i="144"/>
  <c r="J178" i="147"/>
  <c r="J63" i="147"/>
  <c r="R47" i="147"/>
  <c r="J85" i="149"/>
  <c r="J109" i="151"/>
  <c r="J72" i="151"/>
  <c r="J68" i="151" s="1"/>
  <c r="J175" i="152"/>
  <c r="G170" i="162"/>
  <c r="J169" i="162"/>
  <c r="J53" i="170"/>
  <c r="I32" i="173"/>
  <c r="I31" i="173" s="1"/>
  <c r="J32" i="173"/>
  <c r="J31" i="173" s="1"/>
  <c r="C143" i="173"/>
  <c r="J143" i="173"/>
  <c r="I143" i="173"/>
  <c r="I139" i="173" s="1"/>
  <c r="I145" i="163"/>
  <c r="C145" i="163"/>
  <c r="I143" i="159"/>
  <c r="C143" i="159"/>
  <c r="J143" i="159"/>
  <c r="I144" i="136"/>
  <c r="C144" i="136"/>
  <c r="J147" i="125"/>
  <c r="C147" i="125"/>
  <c r="I144" i="84"/>
  <c r="C144" i="84"/>
  <c r="J77" i="158"/>
  <c r="J47" i="158"/>
  <c r="J178" i="159"/>
  <c r="J63" i="162"/>
  <c r="J178" i="163"/>
  <c r="J175" i="163"/>
  <c r="J63" i="166"/>
  <c r="J53" i="166"/>
  <c r="J98" i="168"/>
  <c r="J178" i="169"/>
  <c r="J77" i="170"/>
  <c r="J98" i="171"/>
  <c r="J147" i="90"/>
  <c r="C147" i="90"/>
  <c r="I144" i="53"/>
  <c r="C144" i="53"/>
  <c r="G142" i="135"/>
  <c r="G142" i="109"/>
  <c r="C142" i="109"/>
  <c r="G142" i="86"/>
  <c r="C142" i="86"/>
  <c r="C142" i="27"/>
  <c r="G142" i="27"/>
  <c r="J178" i="160"/>
  <c r="J175" i="160"/>
  <c r="J68" i="160"/>
  <c r="J178" i="161"/>
  <c r="J109" i="161"/>
  <c r="J72" i="161"/>
  <c r="J68" i="161" s="1"/>
  <c r="J63" i="161"/>
  <c r="J160" i="162"/>
  <c r="J98" i="162"/>
  <c r="J175" i="166"/>
  <c r="J72" i="167"/>
  <c r="J68" i="167" s="1"/>
  <c r="J178" i="168"/>
  <c r="J77" i="169"/>
  <c r="J160" i="171"/>
  <c r="J63" i="173"/>
  <c r="J47" i="173"/>
  <c r="J160" i="174"/>
  <c r="C147" i="97"/>
  <c r="J178" i="142"/>
  <c r="J63" i="142"/>
  <c r="J47" i="142"/>
  <c r="R47" i="142"/>
  <c r="J178" i="143"/>
  <c r="J72" i="143"/>
  <c r="J68" i="143" s="1"/>
  <c r="J178" i="145"/>
  <c r="J72" i="145"/>
  <c r="J68" i="145" s="1"/>
  <c r="R47" i="145"/>
  <c r="J98" i="149"/>
  <c r="R47" i="149"/>
  <c r="J98" i="152"/>
  <c r="R47" i="154"/>
  <c r="J178" i="155"/>
  <c r="R47" i="156"/>
  <c r="J72" i="158"/>
  <c r="J68" i="158" s="1"/>
  <c r="J53" i="158"/>
  <c r="J72" i="159"/>
  <c r="J63" i="160"/>
  <c r="J15" i="163"/>
  <c r="J178" i="165"/>
  <c r="J175" i="167"/>
  <c r="J47" i="167"/>
  <c r="J175" i="168"/>
  <c r="J175" i="170"/>
  <c r="J63" i="170"/>
  <c r="J175" i="171"/>
  <c r="J53" i="171"/>
  <c r="J175" i="172"/>
  <c r="J160" i="172"/>
  <c r="J53" i="172"/>
  <c r="J30" i="173"/>
  <c r="J53" i="174"/>
  <c r="J144" i="79"/>
  <c r="I144" i="79"/>
  <c r="I139" i="79" s="1"/>
  <c r="C144" i="79"/>
  <c r="I147" i="20"/>
  <c r="C147" i="20"/>
  <c r="G142" i="61"/>
  <c r="C142" i="61"/>
  <c r="C142" i="58"/>
  <c r="G142" i="58"/>
  <c r="C142" i="11"/>
  <c r="G142" i="11"/>
  <c r="J18" i="85"/>
  <c r="C144" i="60"/>
  <c r="I147" i="60"/>
  <c r="I139" i="60" s="1"/>
  <c r="C147" i="54"/>
  <c r="C148" i="30"/>
  <c r="C142" i="130"/>
  <c r="G142" i="130"/>
  <c r="C142" i="107"/>
  <c r="G142" i="107"/>
  <c r="G142" i="69"/>
  <c r="C142" i="69"/>
  <c r="J18" i="96"/>
  <c r="J16" i="96" s="1"/>
  <c r="I18" i="96"/>
  <c r="G142" i="167"/>
  <c r="C142" i="167"/>
  <c r="G142" i="23"/>
  <c r="C142" i="23"/>
  <c r="J17" i="35"/>
  <c r="J31" i="4"/>
  <c r="G142" i="159"/>
  <c r="C142" i="41"/>
  <c r="J18" i="129"/>
  <c r="J18" i="24"/>
  <c r="J16" i="24" s="1"/>
  <c r="I16" i="20"/>
  <c r="I16" i="12"/>
  <c r="J16" i="11"/>
  <c r="J16" i="87"/>
  <c r="I18" i="2"/>
  <c r="I16" i="2"/>
  <c r="J18" i="2"/>
  <c r="J18" i="3"/>
  <c r="J16" i="4"/>
  <c r="J18" i="7"/>
  <c r="J17" i="7"/>
  <c r="I16" i="7"/>
  <c r="J16" i="8"/>
  <c r="J16" i="10"/>
  <c r="I17" i="12"/>
  <c r="I16" i="14"/>
  <c r="I18" i="14"/>
  <c r="J18" i="20"/>
  <c r="I17" i="20"/>
  <c r="J17" i="20"/>
  <c r="J18" i="31"/>
  <c r="J18" i="32"/>
  <c r="J17" i="32"/>
  <c r="J17" i="33"/>
  <c r="J16" i="33" s="1"/>
  <c r="I16" i="34"/>
  <c r="J17" i="34"/>
  <c r="J16" i="34" s="1"/>
  <c r="J18" i="36"/>
  <c r="J16" i="36" s="1"/>
  <c r="J18" i="37"/>
  <c r="J16" i="37" s="1"/>
  <c r="I16" i="40"/>
  <c r="J18" i="40"/>
  <c r="J16" i="40" s="1"/>
  <c r="J18" i="42"/>
  <c r="J17" i="42"/>
  <c r="J18" i="53"/>
  <c r="J16" i="53" s="1"/>
  <c r="I16" i="53"/>
  <c r="J17" i="54"/>
  <c r="I16" i="56"/>
  <c r="J17" i="56"/>
  <c r="J16" i="56" s="1"/>
  <c r="J16" i="57"/>
  <c r="I17" i="57"/>
  <c r="J17" i="59"/>
  <c r="J16" i="59" s="1"/>
  <c r="J18" i="60"/>
  <c r="J16" i="60" s="1"/>
  <c r="I16" i="60"/>
  <c r="I17" i="60"/>
  <c r="J18" i="64"/>
  <c r="J16" i="64" s="1"/>
  <c r="J18" i="63"/>
  <c r="J16" i="63" s="1"/>
  <c r="J17" i="76"/>
  <c r="I16" i="78"/>
  <c r="J18" i="78"/>
  <c r="J16" i="78" s="1"/>
  <c r="J10" i="78" s="1"/>
  <c r="J18" i="81"/>
  <c r="I16" i="81"/>
  <c r="I16" i="82"/>
  <c r="I16" i="88"/>
  <c r="I18" i="88"/>
  <c r="J16" i="88"/>
  <c r="J18" i="90"/>
  <c r="I16" i="90"/>
  <c r="I17" i="90"/>
  <c r="J17" i="90"/>
  <c r="J18" i="97"/>
  <c r="I16" i="98"/>
  <c r="I18" i="98"/>
  <c r="J17" i="99"/>
  <c r="J16" i="99" s="1"/>
  <c r="J18" i="107"/>
  <c r="I16" i="113"/>
  <c r="J17" i="113"/>
  <c r="J17" i="121"/>
  <c r="J17" i="123"/>
  <c r="J18" i="125"/>
  <c r="J16" i="125" s="1"/>
  <c r="J17" i="135"/>
  <c r="J17" i="143"/>
  <c r="J16" i="143" s="1"/>
  <c r="J18" i="147"/>
  <c r="J17" i="150"/>
  <c r="J17" i="152"/>
  <c r="J16" i="152" s="1"/>
  <c r="J18" i="157"/>
  <c r="J17" i="164"/>
  <c r="J16" i="164" s="1"/>
  <c r="J16" i="169"/>
  <c r="J18" i="171"/>
  <c r="J17" i="172"/>
  <c r="J16" i="172" s="1"/>
  <c r="J17" i="174"/>
  <c r="J16" i="174" s="1"/>
  <c r="J85" i="33"/>
  <c r="J85" i="94"/>
  <c r="J85" i="104"/>
  <c r="J85" i="120"/>
  <c r="J85" i="151"/>
  <c r="J85" i="165"/>
  <c r="J109" i="10"/>
  <c r="J109" i="33"/>
  <c r="J109" i="40"/>
  <c r="J109" i="48"/>
  <c r="J109" i="115"/>
  <c r="J109" i="118"/>
  <c r="J109" i="119"/>
  <c r="J109" i="121"/>
  <c r="J109" i="128"/>
  <c r="J109" i="139"/>
  <c r="J109" i="140"/>
  <c r="J109" i="143"/>
  <c r="J109" i="6"/>
  <c r="J109" i="20"/>
  <c r="J109" i="24"/>
  <c r="J109" i="44"/>
  <c r="J109" i="59"/>
  <c r="J109" i="82"/>
  <c r="J109" i="83"/>
  <c r="J109" i="126"/>
  <c r="J109" i="62"/>
  <c r="J109" i="64"/>
  <c r="J109" i="8"/>
  <c r="J109" i="14"/>
  <c r="J109" i="26"/>
  <c r="J109" i="38"/>
  <c r="J109" i="41"/>
  <c r="J109" i="46"/>
  <c r="J109" i="56"/>
  <c r="J109" i="94"/>
  <c r="J109" i="152"/>
  <c r="J109" i="157"/>
  <c r="J109" i="4"/>
  <c r="J109" i="65"/>
  <c r="J109" i="142"/>
  <c r="J109" i="74"/>
  <c r="J109" i="84"/>
  <c r="J109" i="30"/>
  <c r="J109" i="43"/>
  <c r="J109" i="102"/>
  <c r="J98" i="170"/>
  <c r="J98" i="76"/>
  <c r="J85" i="52"/>
  <c r="J85" i="5"/>
  <c r="J85" i="134"/>
  <c r="J85" i="55"/>
  <c r="J85" i="61"/>
  <c r="J85" i="62"/>
  <c r="J85" i="76"/>
  <c r="J85" i="95"/>
  <c r="J85" i="97"/>
  <c r="J85" i="100"/>
  <c r="J85" i="106"/>
  <c r="J85" i="117"/>
  <c r="J85" i="125"/>
  <c r="J85" i="137"/>
  <c r="J85" i="138"/>
  <c r="J85" i="140"/>
  <c r="J85" i="164"/>
  <c r="J85" i="136"/>
  <c r="J85" i="160"/>
  <c r="J98" i="102"/>
  <c r="J98" i="125"/>
  <c r="J98" i="46"/>
  <c r="J98" i="92"/>
  <c r="J98" i="11"/>
  <c r="J98" i="20"/>
  <c r="J98" i="49"/>
  <c r="J98" i="8"/>
  <c r="J98" i="38"/>
  <c r="J98" i="45"/>
  <c r="J98" i="60"/>
  <c r="J98" i="117"/>
  <c r="J98" i="130"/>
  <c r="J98" i="134"/>
  <c r="J98" i="26"/>
  <c r="J98" i="75"/>
  <c r="J98" i="131"/>
  <c r="J98" i="140"/>
  <c r="J98" i="16"/>
  <c r="J98" i="42"/>
  <c r="J98" i="74"/>
  <c r="J98" i="77"/>
  <c r="J98" i="109"/>
  <c r="J98" i="138"/>
  <c r="J98" i="153"/>
  <c r="J85" i="44"/>
  <c r="J85" i="47"/>
  <c r="J85" i="48"/>
  <c r="J85" i="54"/>
  <c r="J85" i="64"/>
  <c r="J85" i="16"/>
  <c r="J85" i="26"/>
  <c r="J85" i="30"/>
  <c r="J85" i="71"/>
  <c r="J85" i="78"/>
  <c r="J85" i="80"/>
  <c r="J85" i="82"/>
  <c r="J85" i="89"/>
  <c r="J85" i="102"/>
  <c r="J85" i="109"/>
  <c r="J85" i="114"/>
  <c r="J85" i="131"/>
  <c r="J85" i="144"/>
  <c r="J85" i="155"/>
  <c r="J85" i="156"/>
  <c r="J85" i="157"/>
  <c r="J85" i="169"/>
  <c r="J85" i="173"/>
  <c r="J85" i="14"/>
  <c r="J85" i="31"/>
  <c r="J85" i="36"/>
  <c r="J85" i="39"/>
  <c r="J85" i="49"/>
  <c r="J85" i="59"/>
  <c r="J85" i="65"/>
  <c r="J85" i="68"/>
  <c r="J85" i="73"/>
  <c r="J85" i="77"/>
  <c r="J85" i="81"/>
  <c r="J85" i="83"/>
  <c r="J85" i="85"/>
  <c r="J85" i="88"/>
  <c r="J85" i="101"/>
  <c r="J85" i="105"/>
  <c r="J85" i="110"/>
  <c r="J85" i="121"/>
  <c r="J85" i="122"/>
  <c r="J85" i="124"/>
  <c r="J85" i="130"/>
  <c r="J85" i="133"/>
  <c r="J85" i="135"/>
  <c r="J85" i="145"/>
  <c r="J85" i="168"/>
  <c r="J85" i="171"/>
  <c r="J85" i="172"/>
  <c r="J85" i="174"/>
  <c r="J85" i="7"/>
  <c r="J85" i="107"/>
  <c r="J85" i="4"/>
  <c r="J85" i="38"/>
  <c r="J85" i="75"/>
  <c r="J85" i="99"/>
  <c r="J85" i="116"/>
  <c r="J85" i="126"/>
  <c r="J85" i="46"/>
  <c r="J85" i="53"/>
  <c r="J85" i="57"/>
  <c r="J85" i="84"/>
  <c r="J85" i="92"/>
  <c r="J85" i="111"/>
  <c r="J85" i="113"/>
  <c r="J85" i="128"/>
  <c r="J85" i="132"/>
  <c r="J85" i="141"/>
  <c r="J85" i="143"/>
  <c r="J85" i="162"/>
  <c r="J85" i="170"/>
  <c r="J85" i="24"/>
  <c r="J85" i="25"/>
  <c r="J85" i="37"/>
  <c r="J85" i="87"/>
  <c r="J85" i="108"/>
  <c r="J85" i="6"/>
  <c r="J85" i="20"/>
  <c r="J85" i="90"/>
  <c r="J85" i="96"/>
  <c r="J85" i="98"/>
  <c r="J85" i="142"/>
  <c r="J85" i="152"/>
  <c r="J53" i="162"/>
  <c r="J53" i="167"/>
  <c r="J68" i="148"/>
  <c r="J68" i="165"/>
  <c r="J68" i="88"/>
  <c r="J68" i="100"/>
  <c r="J68" i="109"/>
  <c r="J68" i="164"/>
  <c r="J68" i="174"/>
  <c r="J68" i="149"/>
  <c r="J68" i="80"/>
  <c r="J68" i="56"/>
  <c r="J68" i="108"/>
  <c r="J68" i="39"/>
  <c r="J68" i="124"/>
  <c r="J68" i="113"/>
  <c r="J68" i="12"/>
  <c r="J68" i="32"/>
  <c r="J53" i="68"/>
  <c r="J53" i="88"/>
  <c r="J53" i="89"/>
  <c r="J53" i="134"/>
  <c r="J53" i="137"/>
  <c r="J63" i="11"/>
  <c r="J63" i="32"/>
  <c r="J63" i="44"/>
  <c r="J63" i="68"/>
  <c r="J63" i="103"/>
  <c r="J63" i="138"/>
  <c r="J63" i="8"/>
  <c r="J63" i="13"/>
  <c r="J63" i="134"/>
  <c r="J63" i="153"/>
  <c r="J53" i="51"/>
  <c r="J53" i="70"/>
  <c r="J53" i="135"/>
  <c r="J53" i="144"/>
  <c r="J53" i="94"/>
  <c r="J53" i="80"/>
  <c r="J53" i="136"/>
  <c r="J53" i="141"/>
  <c r="J53" i="154"/>
  <c r="J53" i="31"/>
  <c r="J53" i="58"/>
  <c r="J53" i="72"/>
  <c r="J53" i="75"/>
  <c r="J53" i="76"/>
  <c r="J53" i="81"/>
  <c r="J53" i="82"/>
  <c r="J47" i="25"/>
  <c r="J47" i="48"/>
  <c r="J47" i="75"/>
  <c r="J47" i="126"/>
  <c r="J47" i="4"/>
  <c r="J47" i="31"/>
  <c r="J47" i="68"/>
  <c r="J47" i="47"/>
  <c r="J47" i="60"/>
  <c r="J47" i="163"/>
  <c r="J47" i="165"/>
  <c r="J53" i="19"/>
  <c r="J53" i="26"/>
  <c r="J53" i="79"/>
  <c r="J53" i="99"/>
  <c r="J53" i="100"/>
  <c r="J53" i="101"/>
  <c r="J53" i="107"/>
  <c r="J53" i="117"/>
  <c r="J53" i="55"/>
  <c r="J53" i="61"/>
  <c r="J53" i="62"/>
  <c r="J53" i="63"/>
  <c r="J53" i="69"/>
  <c r="J53" i="78"/>
  <c r="J53" i="86"/>
  <c r="J53" i="92"/>
  <c r="J53" i="95"/>
  <c r="J53" i="143"/>
  <c r="J53" i="148"/>
  <c r="J53" i="20"/>
  <c r="J53" i="7"/>
  <c r="J53" i="30"/>
  <c r="J53" i="38"/>
  <c r="J53" i="45"/>
  <c r="J53" i="52"/>
  <c r="J53" i="53"/>
  <c r="J53" i="59"/>
  <c r="J53" i="103"/>
  <c r="J53" i="119"/>
  <c r="J53" i="120"/>
  <c r="J53" i="124"/>
  <c r="J53" i="129"/>
  <c r="J53" i="152"/>
  <c r="J53" i="11"/>
  <c r="J53" i="33"/>
  <c r="J53" i="73"/>
  <c r="J53" i="133"/>
  <c r="J53" i="159"/>
  <c r="J53" i="4"/>
  <c r="J53" i="65"/>
  <c r="J53" i="85"/>
  <c r="J53" i="131"/>
  <c r="J53" i="169"/>
  <c r="J53" i="43"/>
  <c r="J53" i="87"/>
  <c r="J53" i="93"/>
  <c r="J53" i="16"/>
  <c r="J53" i="54"/>
  <c r="J53" i="83"/>
  <c r="J53" i="106"/>
  <c r="J53" i="150"/>
  <c r="J53" i="155"/>
  <c r="J53" i="165"/>
  <c r="J47" i="39"/>
  <c r="J47" i="74"/>
  <c r="J47" i="105"/>
  <c r="J47" i="117"/>
  <c r="J47" i="130"/>
  <c r="J47" i="154"/>
  <c r="J47" i="159"/>
  <c r="J47" i="19"/>
  <c r="J47" i="24"/>
  <c r="J47" i="30"/>
  <c r="J47" i="59"/>
  <c r="J47" i="94"/>
  <c r="J47" i="124"/>
  <c r="J47" i="132"/>
  <c r="J47" i="151"/>
  <c r="J47" i="2"/>
  <c r="J47" i="71"/>
  <c r="J47" i="78"/>
  <c r="J47" i="92"/>
  <c r="J47" i="98"/>
  <c r="J47" i="114"/>
  <c r="J47" i="135"/>
  <c r="J47" i="153"/>
  <c r="J47" i="166"/>
  <c r="J47" i="16"/>
  <c r="J47" i="103"/>
  <c r="J47" i="110"/>
  <c r="J47" i="129"/>
  <c r="J47" i="162"/>
  <c r="J47" i="76"/>
  <c r="J47" i="81"/>
  <c r="J47" i="128"/>
  <c r="J47" i="8"/>
  <c r="J47" i="14"/>
  <c r="J47" i="61"/>
  <c r="J47" i="63"/>
  <c r="J47" i="6"/>
  <c r="J47" i="23"/>
  <c r="J47" i="27"/>
  <c r="J47" i="33"/>
  <c r="J47" i="34"/>
  <c r="J47" i="37"/>
  <c r="J47" i="42"/>
  <c r="J47" i="54"/>
  <c r="J47" i="56"/>
  <c r="J47" i="58"/>
  <c r="J47" i="127"/>
  <c r="J47" i="148"/>
  <c r="J47" i="150"/>
  <c r="J47" i="161"/>
  <c r="J47" i="172"/>
  <c r="J47" i="20"/>
  <c r="J47" i="32"/>
  <c r="J47" i="36"/>
  <c r="J47" i="46"/>
  <c r="J47" i="51"/>
  <c r="J47" i="57"/>
  <c r="J47" i="62"/>
  <c r="J47" i="69"/>
  <c r="J47" i="72"/>
  <c r="J47" i="79"/>
  <c r="J47" i="85"/>
  <c r="J47" i="99"/>
  <c r="J47" i="109"/>
  <c r="J47" i="121"/>
  <c r="J47" i="141"/>
  <c r="J40" i="19"/>
  <c r="J40" i="33"/>
  <c r="I40" i="79"/>
  <c r="I40" i="121"/>
  <c r="J40" i="69"/>
  <c r="I40" i="12"/>
  <c r="I40" i="35"/>
  <c r="I40" i="111"/>
  <c r="J40" i="131"/>
  <c r="I40" i="142"/>
  <c r="I40" i="151"/>
  <c r="I40" i="156"/>
  <c r="J40" i="5"/>
  <c r="J40" i="45"/>
  <c r="I40" i="71"/>
  <c r="J40" i="109"/>
  <c r="J40" i="123"/>
  <c r="I40" i="135"/>
  <c r="I40" i="152"/>
  <c r="J40" i="158"/>
  <c r="J40" i="26"/>
  <c r="J40" i="27"/>
  <c r="I40" i="48"/>
  <c r="I40" i="65"/>
  <c r="J40" i="92"/>
  <c r="I40" i="101"/>
  <c r="I40" i="110"/>
  <c r="J40" i="112"/>
  <c r="I40" i="119"/>
  <c r="J40" i="141"/>
  <c r="I40" i="85"/>
  <c r="J40" i="56"/>
  <c r="I40" i="2"/>
  <c r="I40" i="105"/>
  <c r="I40" i="125"/>
  <c r="I38" i="39"/>
  <c r="J38" i="39"/>
  <c r="I38" i="41"/>
  <c r="J38" i="41"/>
  <c r="I38" i="52"/>
  <c r="J38" i="52"/>
  <c r="I38" i="85"/>
  <c r="J38" i="85"/>
  <c r="I38" i="126"/>
  <c r="J38" i="126"/>
  <c r="I38" i="137"/>
  <c r="J38" i="137"/>
  <c r="I38" i="144"/>
  <c r="J38" i="144"/>
  <c r="I38" i="147"/>
  <c r="J38" i="147"/>
  <c r="I38" i="148"/>
  <c r="J38" i="148"/>
  <c r="I38" i="151"/>
  <c r="J38" i="151"/>
  <c r="I38" i="160"/>
  <c r="J38" i="160"/>
  <c r="I38" i="161"/>
  <c r="J38" i="161"/>
  <c r="I38" i="7"/>
  <c r="J38" i="7"/>
  <c r="I38" i="14"/>
  <c r="J38" i="14"/>
  <c r="I38" i="46"/>
  <c r="J38" i="46"/>
  <c r="I38" i="50"/>
  <c r="J38" i="50"/>
  <c r="I38" i="89"/>
  <c r="J38" i="89"/>
  <c r="I38" i="167"/>
  <c r="J38" i="167"/>
  <c r="I38" i="23"/>
  <c r="J38" i="23"/>
  <c r="I38" i="58"/>
  <c r="J38" i="58"/>
  <c r="I38" i="92"/>
  <c r="J38" i="92"/>
  <c r="I38" i="118"/>
  <c r="J38" i="118"/>
  <c r="I38" i="130"/>
  <c r="J38" i="130"/>
  <c r="I38" i="149"/>
  <c r="J38" i="149"/>
  <c r="I38" i="165"/>
  <c r="J38" i="165"/>
  <c r="I38" i="171"/>
  <c r="J38" i="171"/>
  <c r="I38" i="100"/>
  <c r="J38" i="100"/>
  <c r="I38" i="104"/>
  <c r="J38" i="104"/>
  <c r="I38" i="119"/>
  <c r="J38" i="119"/>
  <c r="I38" i="128"/>
  <c r="J38" i="128"/>
  <c r="I38" i="134"/>
  <c r="J38" i="134"/>
  <c r="J38" i="30"/>
  <c r="J38" i="74"/>
  <c r="J38" i="135"/>
  <c r="J38" i="72"/>
  <c r="J38" i="106"/>
  <c r="J38" i="150"/>
  <c r="J38" i="51"/>
  <c r="J38" i="125"/>
  <c r="I38" i="164"/>
  <c r="J98" i="4"/>
  <c r="J98" i="24"/>
  <c r="J98" i="27"/>
  <c r="J98" i="64"/>
  <c r="J98" i="78"/>
  <c r="J98" i="83"/>
  <c r="J98" i="85"/>
  <c r="J98" i="89"/>
  <c r="J98" i="97"/>
  <c r="J98" i="133"/>
  <c r="J98" i="163"/>
  <c r="J98" i="165"/>
  <c r="J98" i="167"/>
  <c r="J98" i="173"/>
  <c r="J98" i="174"/>
  <c r="J98" i="156"/>
  <c r="J98" i="160"/>
  <c r="J98" i="7"/>
  <c r="J98" i="10"/>
  <c r="J98" i="12"/>
  <c r="J98" i="25"/>
  <c r="J98" i="34"/>
  <c r="J98" i="48"/>
  <c r="J98" i="57"/>
  <c r="J98" i="59"/>
  <c r="J98" i="69"/>
  <c r="J98" i="95"/>
  <c r="J98" i="107"/>
  <c r="J98" i="112"/>
  <c r="J98" i="142"/>
  <c r="J98" i="158"/>
  <c r="I18" i="10"/>
  <c r="I16" i="10"/>
  <c r="G142" i="10"/>
  <c r="J145" i="10"/>
  <c r="J143" i="10"/>
  <c r="J40" i="10"/>
  <c r="J85" i="10"/>
  <c r="I32" i="10"/>
  <c r="I31" i="10" s="1"/>
  <c r="J178" i="10"/>
  <c r="I145" i="10"/>
  <c r="I143" i="10"/>
  <c r="J63" i="10"/>
  <c r="I20" i="3"/>
  <c r="I31" i="3"/>
  <c r="J77" i="6"/>
  <c r="J53" i="13"/>
  <c r="I30" i="24"/>
  <c r="J30" i="24"/>
  <c r="J20" i="24" s="1"/>
  <c r="G171" i="44"/>
  <c r="J169" i="44"/>
  <c r="J53" i="57"/>
  <c r="J30" i="60"/>
  <c r="J20" i="60" s="1"/>
  <c r="J20" i="63"/>
  <c r="J17" i="31"/>
  <c r="J16" i="31" s="1"/>
  <c r="J18" i="95"/>
  <c r="J16" i="95" s="1"/>
  <c r="J31" i="85"/>
  <c r="J38" i="63"/>
  <c r="G170" i="123"/>
  <c r="J169" i="123"/>
  <c r="J109" i="123"/>
  <c r="I38" i="123"/>
  <c r="J38" i="123"/>
  <c r="J109" i="124"/>
  <c r="I30" i="125"/>
  <c r="J30" i="125"/>
  <c r="J20" i="125" s="1"/>
  <c r="J31" i="169"/>
  <c r="J31" i="93"/>
  <c r="I31" i="152"/>
  <c r="I30" i="110"/>
  <c r="I20" i="110"/>
  <c r="J169" i="5"/>
  <c r="G170" i="5"/>
  <c r="J77" i="5"/>
  <c r="J68" i="5"/>
  <c r="I38" i="5"/>
  <c r="J38" i="5"/>
  <c r="J20" i="5"/>
  <c r="J98" i="6"/>
  <c r="G170" i="7"/>
  <c r="J169" i="7"/>
  <c r="J53" i="10"/>
  <c r="J169" i="23"/>
  <c r="G170" i="23"/>
  <c r="J85" i="41"/>
  <c r="J77" i="41"/>
  <c r="J53" i="41"/>
  <c r="I38" i="42"/>
  <c r="J38" i="42"/>
  <c r="I38" i="55"/>
  <c r="J38" i="55"/>
  <c r="J53" i="56"/>
  <c r="J109" i="57"/>
  <c r="J109" i="70"/>
  <c r="J85" i="70"/>
  <c r="J109" i="5"/>
  <c r="BW140" i="2"/>
  <c r="J109" i="23"/>
  <c r="J109" i="25"/>
  <c r="I38" i="26"/>
  <c r="J38" i="26"/>
  <c r="G166" i="27"/>
  <c r="J165" i="27"/>
  <c r="J85" i="28"/>
  <c r="J77" i="28"/>
  <c r="J109" i="45"/>
  <c r="I38" i="60"/>
  <c r="J38" i="60"/>
  <c r="J30" i="64"/>
  <c r="J20" i="64" s="1"/>
  <c r="F146" i="14"/>
  <c r="J17" i="27"/>
  <c r="J17" i="16"/>
  <c r="J16" i="16" s="1"/>
  <c r="I18" i="44"/>
  <c r="I16" i="44"/>
  <c r="I17" i="23"/>
  <c r="J178" i="5"/>
  <c r="I38" i="8"/>
  <c r="J38" i="8"/>
  <c r="J20" i="8"/>
  <c r="J109" i="11"/>
  <c r="J53" i="12"/>
  <c r="J77" i="25"/>
  <c r="G171" i="37"/>
  <c r="J169" i="37"/>
  <c r="G171" i="60"/>
  <c r="J169" i="60"/>
  <c r="J85" i="119"/>
  <c r="G177" i="123"/>
  <c r="J175" i="123"/>
  <c r="J68" i="125"/>
  <c r="J53" i="125"/>
  <c r="J31" i="94"/>
  <c r="J31" i="79"/>
  <c r="I31" i="147"/>
  <c r="I31" i="39"/>
  <c r="I31" i="156"/>
  <c r="J85" i="8"/>
  <c r="J47" i="11"/>
  <c r="I38" i="11"/>
  <c r="J38" i="11"/>
  <c r="J169" i="12"/>
  <c r="G171" i="12"/>
  <c r="J20" i="14"/>
  <c r="G170" i="19"/>
  <c r="J169" i="19"/>
  <c r="J15" i="47"/>
  <c r="I15" i="47"/>
  <c r="J30" i="48"/>
  <c r="J20" i="48" s="1"/>
  <c r="J20" i="49"/>
  <c r="I38" i="65"/>
  <c r="J38" i="65"/>
  <c r="J20" i="65"/>
  <c r="J85" i="12"/>
  <c r="J85" i="13"/>
  <c r="I38" i="13"/>
  <c r="J38" i="13"/>
  <c r="J178" i="14"/>
  <c r="I38" i="19"/>
  <c r="J38" i="19"/>
  <c r="J175" i="23"/>
  <c r="J98" i="23"/>
  <c r="J77" i="32"/>
  <c r="J53" i="32"/>
  <c r="J175" i="34"/>
  <c r="J169" i="38"/>
  <c r="G171" i="38"/>
  <c r="J85" i="42"/>
  <c r="J72" i="42"/>
  <c r="J68" i="42" s="1"/>
  <c r="J20" i="43"/>
  <c r="J85" i="50"/>
  <c r="I38" i="53"/>
  <c r="J38" i="53"/>
  <c r="J20" i="53"/>
  <c r="I38" i="56"/>
  <c r="J38" i="56"/>
  <c r="J20" i="56"/>
  <c r="I38" i="57"/>
  <c r="J38" i="57"/>
  <c r="J85" i="60"/>
  <c r="J77" i="60"/>
  <c r="J109" i="68"/>
  <c r="R47" i="71"/>
  <c r="J175" i="72"/>
  <c r="J85" i="74"/>
  <c r="J77" i="74"/>
  <c r="G177" i="90"/>
  <c r="J175" i="90"/>
  <c r="J30" i="96"/>
  <c r="J20" i="96" s="1"/>
  <c r="G177" i="97"/>
  <c r="J175" i="97"/>
  <c r="I30" i="109"/>
  <c r="J30" i="109"/>
  <c r="J20" i="109" s="1"/>
  <c r="I38" i="141"/>
  <c r="J38" i="141"/>
  <c r="G177" i="169"/>
  <c r="J175" i="169"/>
  <c r="I145" i="84"/>
  <c r="J145" i="84"/>
  <c r="C145" i="84"/>
  <c r="J109" i="7"/>
  <c r="J165" i="13"/>
  <c r="G166" i="14"/>
  <c r="J53" i="6"/>
  <c r="J47" i="10"/>
  <c r="I38" i="10"/>
  <c r="J38" i="10"/>
  <c r="J178" i="16"/>
  <c r="J109" i="16"/>
  <c r="I38" i="16"/>
  <c r="J38" i="16"/>
  <c r="J63" i="19"/>
  <c r="J68" i="20"/>
  <c r="J53" i="23"/>
  <c r="J63" i="25"/>
  <c r="G177" i="28"/>
  <c r="J175" i="28"/>
  <c r="J20" i="32"/>
  <c r="J85" i="34"/>
  <c r="J77" i="34"/>
  <c r="I38" i="35"/>
  <c r="J38" i="35"/>
  <c r="J20" i="35"/>
  <c r="J53" i="36"/>
  <c r="J109" i="37"/>
  <c r="J53" i="37"/>
  <c r="J53" i="40"/>
  <c r="I38" i="43"/>
  <c r="J38" i="43"/>
  <c r="J47" i="44"/>
  <c r="J31" i="53"/>
  <c r="G177" i="60"/>
  <c r="J175" i="60"/>
  <c r="G166" i="60"/>
  <c r="J165" i="60"/>
  <c r="J160" i="60"/>
  <c r="J77" i="63"/>
  <c r="J169" i="70"/>
  <c r="G170" i="70"/>
  <c r="J175" i="71"/>
  <c r="G177" i="71"/>
  <c r="J53" i="71"/>
  <c r="G166" i="74"/>
  <c r="J165" i="74"/>
  <c r="I15" i="86"/>
  <c r="J15" i="86"/>
  <c r="I38" i="95"/>
  <c r="J38" i="95"/>
  <c r="J109" i="101"/>
  <c r="J77" i="101"/>
  <c r="G170" i="132"/>
  <c r="J169" i="132"/>
  <c r="I38" i="6"/>
  <c r="J38" i="6"/>
  <c r="J38" i="12"/>
  <c r="J169" i="10"/>
  <c r="J53" i="5"/>
  <c r="J47" i="7"/>
  <c r="J160" i="12"/>
  <c r="J47" i="12"/>
  <c r="R47" i="12"/>
  <c r="J16" i="12"/>
  <c r="J98" i="13"/>
  <c r="J47" i="13"/>
  <c r="J53" i="14"/>
  <c r="J175" i="19"/>
  <c r="J109" i="19"/>
  <c r="J85" i="19"/>
  <c r="J63" i="20"/>
  <c r="J85" i="23"/>
  <c r="J53" i="24"/>
  <c r="R47" i="24"/>
  <c r="J53" i="25"/>
  <c r="J53" i="27"/>
  <c r="R47" i="27"/>
  <c r="J98" i="30"/>
  <c r="J98" i="31"/>
  <c r="J20" i="31"/>
  <c r="J98" i="32"/>
  <c r="J85" i="32"/>
  <c r="J98" i="35"/>
  <c r="J53" i="39"/>
  <c r="J175" i="41"/>
  <c r="J20" i="41"/>
  <c r="J178" i="45"/>
  <c r="J85" i="45"/>
  <c r="G170" i="46"/>
  <c r="J169" i="46"/>
  <c r="J30" i="46"/>
  <c r="J20" i="46" s="1"/>
  <c r="J53" i="50"/>
  <c r="G177" i="55"/>
  <c r="J175" i="55"/>
  <c r="J53" i="60"/>
  <c r="G166" i="63"/>
  <c r="J165" i="63"/>
  <c r="J85" i="69"/>
  <c r="I38" i="70"/>
  <c r="J38" i="70"/>
  <c r="G171" i="73"/>
  <c r="J169" i="73"/>
  <c r="J85" i="86"/>
  <c r="J165" i="128"/>
  <c r="G166" i="128"/>
  <c r="J160" i="27"/>
  <c r="J85" i="27"/>
  <c r="I38" i="31"/>
  <c r="J38" i="31"/>
  <c r="J160" i="32"/>
  <c r="J53" i="35"/>
  <c r="J98" i="36"/>
  <c r="G166" i="39"/>
  <c r="J85" i="40"/>
  <c r="J165" i="41"/>
  <c r="J85" i="43"/>
  <c r="J77" i="43"/>
  <c r="J47" i="45"/>
  <c r="J178" i="47"/>
  <c r="J175" i="47"/>
  <c r="J53" i="47"/>
  <c r="J72" i="48"/>
  <c r="J68" i="48" s="1"/>
  <c r="J72" i="49"/>
  <c r="J68" i="49" s="1"/>
  <c r="J109" i="51"/>
  <c r="J85" i="51"/>
  <c r="J77" i="51"/>
  <c r="J175" i="52"/>
  <c r="G166" i="54"/>
  <c r="J178" i="55"/>
  <c r="J109" i="55"/>
  <c r="J98" i="55"/>
  <c r="J98" i="56"/>
  <c r="J178" i="57"/>
  <c r="J85" i="58"/>
  <c r="J109" i="60"/>
  <c r="R47" i="60"/>
  <c r="R47" i="62"/>
  <c r="G166" i="64"/>
  <c r="J98" i="65"/>
  <c r="J72" i="69"/>
  <c r="J68" i="69" s="1"/>
  <c r="J47" i="70"/>
  <c r="J20" i="71"/>
  <c r="J160" i="72"/>
  <c r="J53" i="74"/>
  <c r="J68" i="76"/>
  <c r="J20" i="76"/>
  <c r="J20" i="81"/>
  <c r="J30" i="82"/>
  <c r="J20" i="82" s="1"/>
  <c r="J47" i="84"/>
  <c r="G166" i="86"/>
  <c r="J165" i="86"/>
  <c r="J15" i="89"/>
  <c r="I15" i="89"/>
  <c r="J47" i="93"/>
  <c r="R47" i="94"/>
  <c r="J77" i="96"/>
  <c r="J63" i="96"/>
  <c r="J30" i="98"/>
  <c r="J20" i="98" s="1"/>
  <c r="I15" i="118"/>
  <c r="J15" i="118"/>
  <c r="J165" i="119"/>
  <c r="G166" i="119"/>
  <c r="G170" i="125"/>
  <c r="J169" i="125"/>
  <c r="J85" i="129"/>
  <c r="J165" i="135"/>
  <c r="G166" i="135"/>
  <c r="J109" i="145"/>
  <c r="G166" i="153"/>
  <c r="J165" i="153"/>
  <c r="G170" i="155"/>
  <c r="J169" i="155"/>
  <c r="I147" i="168"/>
  <c r="C147" i="168"/>
  <c r="J147" i="168"/>
  <c r="I32" i="164"/>
  <c r="I31" i="164" s="1"/>
  <c r="J32" i="164"/>
  <c r="J31" i="164" s="1"/>
  <c r="C148" i="156"/>
  <c r="J148" i="156"/>
  <c r="C143" i="152"/>
  <c r="I143" i="152"/>
  <c r="J143" i="152"/>
  <c r="C147" i="139"/>
  <c r="I147" i="139"/>
  <c r="I34" i="133"/>
  <c r="I31" i="133" s="1"/>
  <c r="J34" i="133"/>
  <c r="J31" i="133" s="1"/>
  <c r="C148" i="133"/>
  <c r="I148" i="133"/>
  <c r="C144" i="130"/>
  <c r="I144" i="130"/>
  <c r="J144" i="130"/>
  <c r="J33" i="102"/>
  <c r="J31" i="102" s="1"/>
  <c r="I33" i="102"/>
  <c r="I31" i="102" s="1"/>
  <c r="C144" i="100"/>
  <c r="I144" i="100"/>
  <c r="J144" i="100"/>
  <c r="I11" i="99"/>
  <c r="J32" i="99"/>
  <c r="J31" i="99" s="1"/>
  <c r="C144" i="93"/>
  <c r="I144" i="93"/>
  <c r="I139" i="93" s="1"/>
  <c r="J144" i="93"/>
  <c r="J145" i="89"/>
  <c r="C145" i="89"/>
  <c r="I145" i="89"/>
  <c r="I11" i="88"/>
  <c r="J77" i="27"/>
  <c r="J63" i="27"/>
  <c r="J98" i="28"/>
  <c r="J175" i="31"/>
  <c r="J160" i="31"/>
  <c r="J77" i="31"/>
  <c r="J109" i="32"/>
  <c r="J63" i="33"/>
  <c r="J53" i="34"/>
  <c r="J160" i="35"/>
  <c r="J77" i="35"/>
  <c r="J175" i="36"/>
  <c r="J160" i="38"/>
  <c r="I38" i="38"/>
  <c r="J38" i="38"/>
  <c r="J20" i="38"/>
  <c r="R47" i="39"/>
  <c r="J160" i="40"/>
  <c r="J98" i="41"/>
  <c r="J53" i="42"/>
  <c r="J160" i="44"/>
  <c r="I38" i="49"/>
  <c r="J38" i="49"/>
  <c r="J77" i="50"/>
  <c r="J98" i="52"/>
  <c r="J160" i="53"/>
  <c r="J178" i="56"/>
  <c r="J109" i="58"/>
  <c r="G170" i="59"/>
  <c r="J169" i="59"/>
  <c r="J63" i="59"/>
  <c r="J169" i="72"/>
  <c r="G171" i="72"/>
  <c r="J85" i="72"/>
  <c r="J169" i="74"/>
  <c r="G171" i="74"/>
  <c r="J20" i="75"/>
  <c r="G170" i="83"/>
  <c r="J169" i="83"/>
  <c r="I38" i="86"/>
  <c r="J38" i="86"/>
  <c r="J77" i="90"/>
  <c r="I15" i="93"/>
  <c r="J15" i="93"/>
  <c r="J169" i="104"/>
  <c r="G170" i="104"/>
  <c r="J77" i="108"/>
  <c r="J15" i="109"/>
  <c r="I15" i="109"/>
  <c r="G170" i="110"/>
  <c r="J169" i="110"/>
  <c r="J85" i="112"/>
  <c r="G166" i="117"/>
  <c r="J165" i="117"/>
  <c r="J165" i="120"/>
  <c r="G166" i="120"/>
  <c r="I38" i="131"/>
  <c r="J38" i="131"/>
  <c r="I38" i="132"/>
  <c r="J38" i="132"/>
  <c r="J85" i="150"/>
  <c r="J85" i="11"/>
  <c r="J77" i="11"/>
  <c r="J165" i="12"/>
  <c r="J77" i="12"/>
  <c r="J63" i="12"/>
  <c r="J160" i="16"/>
  <c r="J160" i="19"/>
  <c r="J169" i="20"/>
  <c r="J72" i="23"/>
  <c r="J68" i="23" s="1"/>
  <c r="J175" i="25"/>
  <c r="J165" i="26"/>
  <c r="J47" i="26"/>
  <c r="J15" i="28"/>
  <c r="J169" i="28"/>
  <c r="J98" i="33"/>
  <c r="J109" i="36"/>
  <c r="J38" i="37"/>
  <c r="J178" i="39"/>
  <c r="J98" i="40"/>
  <c r="J98" i="43"/>
  <c r="J165" i="44"/>
  <c r="J178" i="46"/>
  <c r="J165" i="46"/>
  <c r="J63" i="46"/>
  <c r="J98" i="47"/>
  <c r="J38" i="48"/>
  <c r="J160" i="48"/>
  <c r="J109" i="49"/>
  <c r="J53" i="49"/>
  <c r="J98" i="50"/>
  <c r="J72" i="52"/>
  <c r="J68" i="52" s="1"/>
  <c r="J72" i="53"/>
  <c r="J68" i="53" s="1"/>
  <c r="J109" i="54"/>
  <c r="J160" i="57"/>
  <c r="J98" i="58"/>
  <c r="J38" i="59"/>
  <c r="J68" i="60"/>
  <c r="J98" i="62"/>
  <c r="J85" i="63"/>
  <c r="R47" i="63"/>
  <c r="J47" i="65"/>
  <c r="J109" i="69"/>
  <c r="J72" i="70"/>
  <c r="J68" i="70" s="1"/>
  <c r="J109" i="71"/>
  <c r="J98" i="71"/>
  <c r="J165" i="72"/>
  <c r="J20" i="72"/>
  <c r="J63" i="74"/>
  <c r="G170" i="75"/>
  <c r="J169" i="75"/>
  <c r="J63" i="75"/>
  <c r="I38" i="77"/>
  <c r="J38" i="77"/>
  <c r="G166" i="78"/>
  <c r="J165" i="78"/>
  <c r="J85" i="79"/>
  <c r="J98" i="80"/>
  <c r="G170" i="82"/>
  <c r="J169" i="82"/>
  <c r="J47" i="83"/>
  <c r="J20" i="87"/>
  <c r="I38" i="88"/>
  <c r="J38" i="88"/>
  <c r="J20" i="90"/>
  <c r="R47" i="93"/>
  <c r="G170" i="95"/>
  <c r="J169" i="95"/>
  <c r="G177" i="96"/>
  <c r="J175" i="96"/>
  <c r="J53" i="96"/>
  <c r="J169" i="98"/>
  <c r="G170" i="98"/>
  <c r="J175" i="99"/>
  <c r="G177" i="99"/>
  <c r="G166" i="99"/>
  <c r="J165" i="99"/>
  <c r="R47" i="100"/>
  <c r="J72" i="101"/>
  <c r="J68" i="101" s="1"/>
  <c r="J53" i="104"/>
  <c r="J109" i="106"/>
  <c r="J109" i="108"/>
  <c r="G177" i="114"/>
  <c r="J175" i="114"/>
  <c r="J77" i="122"/>
  <c r="J68" i="128"/>
  <c r="G177" i="130"/>
  <c r="J175" i="130"/>
  <c r="I15" i="132"/>
  <c r="J15" i="132"/>
  <c r="I15" i="141"/>
  <c r="J15" i="141"/>
  <c r="G166" i="144"/>
  <c r="J165" i="144"/>
  <c r="C143" i="83"/>
  <c r="I143" i="83"/>
  <c r="I139" i="83" s="1"/>
  <c r="I33" i="74"/>
  <c r="I31" i="74" s="1"/>
  <c r="J33" i="74"/>
  <c r="J31" i="74" s="1"/>
  <c r="C144" i="64"/>
  <c r="J144" i="64"/>
  <c r="I144" i="64"/>
  <c r="C148" i="64"/>
  <c r="J148" i="64"/>
  <c r="I148" i="64"/>
  <c r="J77" i="77"/>
  <c r="J160" i="78"/>
  <c r="J98" i="81"/>
  <c r="J175" i="85"/>
  <c r="J68" i="87"/>
  <c r="J160" i="88"/>
  <c r="J109" i="92"/>
  <c r="J85" i="93"/>
  <c r="J20" i="95"/>
  <c r="G171" i="103"/>
  <c r="J169" i="103"/>
  <c r="J20" i="103"/>
  <c r="J98" i="105"/>
  <c r="J72" i="105"/>
  <c r="J68" i="105" s="1"/>
  <c r="J98" i="108"/>
  <c r="J178" i="109"/>
  <c r="G166" i="111"/>
  <c r="J165" i="111"/>
  <c r="J109" i="113"/>
  <c r="J20" i="113"/>
  <c r="J178" i="114"/>
  <c r="J178" i="115"/>
  <c r="J98" i="115"/>
  <c r="J53" i="115"/>
  <c r="J53" i="121"/>
  <c r="J63" i="122"/>
  <c r="J85" i="123"/>
  <c r="J47" i="125"/>
  <c r="I15" i="125"/>
  <c r="J15" i="125"/>
  <c r="J175" i="129"/>
  <c r="G177" i="129"/>
  <c r="J109" i="129"/>
  <c r="J178" i="130"/>
  <c r="J20" i="130"/>
  <c r="J16" i="130"/>
  <c r="I30" i="131"/>
  <c r="J30" i="131"/>
  <c r="J20" i="131" s="1"/>
  <c r="J72" i="133"/>
  <c r="J68" i="133" s="1"/>
  <c r="G171" i="135"/>
  <c r="J169" i="135"/>
  <c r="I38" i="138"/>
  <c r="J38" i="138"/>
  <c r="G166" i="139"/>
  <c r="J165" i="139"/>
  <c r="G166" i="140"/>
  <c r="J165" i="140"/>
  <c r="J68" i="142"/>
  <c r="J72" i="144"/>
  <c r="J68" i="144" s="1"/>
  <c r="J85" i="147"/>
  <c r="J109" i="148"/>
  <c r="J175" i="155"/>
  <c r="G177" i="155"/>
  <c r="J53" i="157"/>
  <c r="J77" i="159"/>
  <c r="J98" i="161"/>
  <c r="J109" i="162"/>
  <c r="J77" i="163"/>
  <c r="J160" i="166"/>
  <c r="J30" i="171"/>
  <c r="J20" i="171" s="1"/>
  <c r="I30" i="171"/>
  <c r="G170" i="174"/>
  <c r="J169" i="174"/>
  <c r="I34" i="172"/>
  <c r="I31" i="172" s="1"/>
  <c r="J34" i="172"/>
  <c r="J31" i="172" s="1"/>
  <c r="I20" i="168"/>
  <c r="J34" i="168"/>
  <c r="J31" i="168" s="1"/>
  <c r="I34" i="168"/>
  <c r="I31" i="168" s="1"/>
  <c r="I33" i="114"/>
  <c r="I31" i="114" s="1"/>
  <c r="J33" i="114"/>
  <c r="J31" i="114" s="1"/>
  <c r="I34" i="105"/>
  <c r="I31" i="105" s="1"/>
  <c r="J34" i="105"/>
  <c r="J31" i="105" s="1"/>
  <c r="I20" i="89"/>
  <c r="I11" i="86"/>
  <c r="J144" i="77"/>
  <c r="C144" i="77"/>
  <c r="I144" i="77"/>
  <c r="I139" i="77" s="1"/>
  <c r="C145" i="75"/>
  <c r="I145" i="75"/>
  <c r="I20" i="74"/>
  <c r="I20" i="58"/>
  <c r="C144" i="55"/>
  <c r="J144" i="55"/>
  <c r="I144" i="55"/>
  <c r="I139" i="55" s="1"/>
  <c r="C142" i="114"/>
  <c r="G142" i="114"/>
  <c r="J68" i="74"/>
  <c r="J77" i="79"/>
  <c r="J77" i="85"/>
  <c r="J63" i="86"/>
  <c r="J178" i="87"/>
  <c r="J178" i="89"/>
  <c r="J38" i="93"/>
  <c r="J175" i="94"/>
  <c r="J47" i="96"/>
  <c r="R47" i="96"/>
  <c r="J109" i="97"/>
  <c r="J72" i="97"/>
  <c r="J68" i="97" s="1"/>
  <c r="J160" i="98"/>
  <c r="J20" i="101"/>
  <c r="J53" i="102"/>
  <c r="J85" i="103"/>
  <c r="J98" i="104"/>
  <c r="J63" i="105"/>
  <c r="J53" i="105"/>
  <c r="I38" i="109"/>
  <c r="J38" i="109"/>
  <c r="J160" i="110"/>
  <c r="J63" i="110"/>
  <c r="J98" i="111"/>
  <c r="R47" i="111"/>
  <c r="J20" i="111"/>
  <c r="J20" i="112"/>
  <c r="J63" i="116"/>
  <c r="J20" i="116"/>
  <c r="J175" i="119"/>
  <c r="J98" i="119"/>
  <c r="J175" i="121"/>
  <c r="I38" i="121"/>
  <c r="J38" i="121"/>
  <c r="I30" i="122"/>
  <c r="J30" i="122"/>
  <c r="J20" i="122" s="1"/>
  <c r="J160" i="123"/>
  <c r="J98" i="123"/>
  <c r="J63" i="123"/>
  <c r="J47" i="123"/>
  <c r="J20" i="123"/>
  <c r="J77" i="124"/>
  <c r="J53" i="127"/>
  <c r="J98" i="129"/>
  <c r="J63" i="136"/>
  <c r="J98" i="139"/>
  <c r="J63" i="139"/>
  <c r="J47" i="139"/>
  <c r="J175" i="142"/>
  <c r="J53" i="142"/>
  <c r="R47" i="143"/>
  <c r="I38" i="145"/>
  <c r="J38" i="145"/>
  <c r="R47" i="148"/>
  <c r="J175" i="149"/>
  <c r="J169" i="152"/>
  <c r="G171" i="152"/>
  <c r="R47" i="153"/>
  <c r="I38" i="156"/>
  <c r="J38" i="156"/>
  <c r="J85" i="158"/>
  <c r="I15" i="159"/>
  <c r="J15" i="159"/>
  <c r="J169" i="163"/>
  <c r="G170" i="163"/>
  <c r="J175" i="165"/>
  <c r="G177" i="165"/>
  <c r="J30" i="167"/>
  <c r="J20" i="167" s="1"/>
  <c r="J165" i="171"/>
  <c r="G166" i="171"/>
  <c r="I38" i="173"/>
  <c r="J38" i="173"/>
  <c r="J33" i="145"/>
  <c r="J31" i="145" s="1"/>
  <c r="I33" i="145"/>
  <c r="I148" i="118"/>
  <c r="J148" i="118"/>
  <c r="I33" i="117"/>
  <c r="I31" i="117" s="1"/>
  <c r="J33" i="117"/>
  <c r="J31" i="117" s="1"/>
  <c r="C143" i="97"/>
  <c r="I143" i="97"/>
  <c r="I139" i="97" s="1"/>
  <c r="C143" i="75"/>
  <c r="I143" i="75"/>
  <c r="I20" i="59"/>
  <c r="I11" i="44"/>
  <c r="C145" i="40"/>
  <c r="J145" i="40"/>
  <c r="J53" i="48"/>
  <c r="R47" i="54"/>
  <c r="J20" i="61"/>
  <c r="J175" i="62"/>
  <c r="J160" i="62"/>
  <c r="J72" i="63"/>
  <c r="J68" i="63" s="1"/>
  <c r="J98" i="70"/>
  <c r="J72" i="72"/>
  <c r="J68" i="72" s="1"/>
  <c r="J175" i="79"/>
  <c r="J98" i="79"/>
  <c r="J20" i="79"/>
  <c r="R47" i="80"/>
  <c r="J160" i="81"/>
  <c r="J77" i="81"/>
  <c r="J165" i="83"/>
  <c r="J169" i="84"/>
  <c r="J47" i="86"/>
  <c r="J175" i="88"/>
  <c r="R47" i="88"/>
  <c r="J175" i="89"/>
  <c r="J72" i="93"/>
  <c r="J68" i="93" s="1"/>
  <c r="J165" i="94"/>
  <c r="J53" i="98"/>
  <c r="J98" i="100"/>
  <c r="J175" i="101"/>
  <c r="J30" i="106"/>
  <c r="J20" i="106" s="1"/>
  <c r="J175" i="106"/>
  <c r="J178" i="107"/>
  <c r="J175" i="107"/>
  <c r="R47" i="107"/>
  <c r="I38" i="107"/>
  <c r="J38" i="107"/>
  <c r="J16" i="107"/>
  <c r="J16" i="108"/>
  <c r="J31" i="110"/>
  <c r="J85" i="115"/>
  <c r="J77" i="115"/>
  <c r="J20" i="115"/>
  <c r="J68" i="116"/>
  <c r="R47" i="116"/>
  <c r="J77" i="118"/>
  <c r="J53" i="123"/>
  <c r="J63" i="130"/>
  <c r="J20" i="132"/>
  <c r="J175" i="133"/>
  <c r="J169" i="133"/>
  <c r="I38" i="133"/>
  <c r="J38" i="133"/>
  <c r="J77" i="136"/>
  <c r="J77" i="140"/>
  <c r="J77" i="145"/>
  <c r="J30" i="147"/>
  <c r="J20" i="147" s="1"/>
  <c r="J53" i="153"/>
  <c r="I38" i="158"/>
  <c r="J38" i="158"/>
  <c r="J85" i="161"/>
  <c r="J77" i="161"/>
  <c r="G170" i="173"/>
  <c r="J169" i="173"/>
  <c r="J77" i="174"/>
  <c r="C145" i="147"/>
  <c r="J145" i="147"/>
  <c r="I145" i="147"/>
  <c r="I147" i="138"/>
  <c r="I139" i="138" s="1"/>
  <c r="J147" i="138"/>
  <c r="C147" i="136"/>
  <c r="J147" i="136"/>
  <c r="I32" i="135"/>
  <c r="I31" i="135" s="1"/>
  <c r="J40" i="126"/>
  <c r="I40" i="126"/>
  <c r="J33" i="96"/>
  <c r="J31" i="96" s="1"/>
  <c r="I33" i="96"/>
  <c r="I31" i="96" s="1"/>
  <c r="I11" i="82"/>
  <c r="C145" i="80"/>
  <c r="J145" i="80"/>
  <c r="J143" i="74"/>
  <c r="C143" i="74"/>
  <c r="I20" i="54"/>
  <c r="I11" i="41"/>
  <c r="I20" i="35"/>
  <c r="J20" i="153"/>
  <c r="J85" i="154"/>
  <c r="J38" i="155"/>
  <c r="J63" i="155"/>
  <c r="G177" i="156"/>
  <c r="J98" i="157"/>
  <c r="J68" i="157"/>
  <c r="J175" i="158"/>
  <c r="J109" i="158"/>
  <c r="J169" i="159"/>
  <c r="G170" i="159"/>
  <c r="J15" i="161"/>
  <c r="J30" i="162"/>
  <c r="J20" i="162" s="1"/>
  <c r="J178" i="164"/>
  <c r="R47" i="164"/>
  <c r="I15" i="165"/>
  <c r="J85" i="166"/>
  <c r="J77" i="166"/>
  <c r="I38" i="168"/>
  <c r="J38" i="168"/>
  <c r="I40" i="174"/>
  <c r="C147" i="174"/>
  <c r="I20" i="173"/>
  <c r="I21" i="173"/>
  <c r="C148" i="168"/>
  <c r="I148" i="168"/>
  <c r="C144" i="161"/>
  <c r="C148" i="159"/>
  <c r="I148" i="159"/>
  <c r="I139" i="159" s="1"/>
  <c r="J148" i="159"/>
  <c r="C147" i="158"/>
  <c r="J147" i="158"/>
  <c r="C143" i="147"/>
  <c r="I143" i="147"/>
  <c r="J143" i="147"/>
  <c r="C145" i="122"/>
  <c r="J145" i="122"/>
  <c r="C145" i="100"/>
  <c r="I145" i="100"/>
  <c r="J145" i="100"/>
  <c r="C143" i="99"/>
  <c r="J143" i="99"/>
  <c r="I11" i="92"/>
  <c r="I20" i="90"/>
  <c r="I21" i="90"/>
  <c r="I11" i="63"/>
  <c r="I33" i="49"/>
  <c r="I31" i="49" s="1"/>
  <c r="I33" i="47"/>
  <c r="I31" i="47" s="1"/>
  <c r="I11" i="43"/>
  <c r="C147" i="40"/>
  <c r="I147" i="40"/>
  <c r="I139" i="40" s="1"/>
  <c r="C145" i="37"/>
  <c r="J145" i="37"/>
  <c r="I20" i="33"/>
  <c r="I21" i="33"/>
  <c r="I11" i="30"/>
  <c r="C145" i="30"/>
  <c r="J145" i="30"/>
  <c r="C145" i="28"/>
  <c r="I145" i="28"/>
  <c r="I139" i="28" s="1"/>
  <c r="C147" i="25"/>
  <c r="I147" i="25"/>
  <c r="I139" i="25" s="1"/>
  <c r="C144" i="24"/>
  <c r="J144" i="24"/>
  <c r="I11" i="19"/>
  <c r="I11" i="10"/>
  <c r="J20" i="144"/>
  <c r="J53" i="147"/>
  <c r="J160" i="149"/>
  <c r="J85" i="153"/>
  <c r="J77" i="153"/>
  <c r="J109" i="155"/>
  <c r="J77" i="155"/>
  <c r="J20" i="156"/>
  <c r="I38" i="162"/>
  <c r="J38" i="162"/>
  <c r="J160" i="163"/>
  <c r="J169" i="164"/>
  <c r="J85" i="167"/>
  <c r="J77" i="167"/>
  <c r="J20" i="169"/>
  <c r="J178" i="173"/>
  <c r="J53" i="173"/>
  <c r="I145" i="168"/>
  <c r="C145" i="168"/>
  <c r="C144" i="167"/>
  <c r="I144" i="167"/>
  <c r="J144" i="167"/>
  <c r="C143" i="163"/>
  <c r="J143" i="163"/>
  <c r="I143" i="163"/>
  <c r="J33" i="150"/>
  <c r="C144" i="139"/>
  <c r="J144" i="139"/>
  <c r="C148" i="137"/>
  <c r="J148" i="137"/>
  <c r="I20" i="136"/>
  <c r="I26" i="136"/>
  <c r="I20" i="135"/>
  <c r="C143" i="132"/>
  <c r="J143" i="132"/>
  <c r="I143" i="132"/>
  <c r="I139" i="132" s="1"/>
  <c r="C144" i="126"/>
  <c r="I144" i="126"/>
  <c r="I139" i="126" s="1"/>
  <c r="J144" i="126"/>
  <c r="C143" i="118"/>
  <c r="J143" i="118"/>
  <c r="C145" i="117"/>
  <c r="J145" i="117"/>
  <c r="I145" i="117"/>
  <c r="I139" i="117" s="1"/>
  <c r="I32" i="112"/>
  <c r="I31" i="112" s="1"/>
  <c r="C144" i="107"/>
  <c r="I144" i="107"/>
  <c r="C145" i="96"/>
  <c r="J145" i="96"/>
  <c r="I11" i="95"/>
  <c r="C148" i="90"/>
  <c r="J148" i="90"/>
  <c r="I33" i="86"/>
  <c r="I31" i="86" s="1"/>
  <c r="C145" i="86"/>
  <c r="J145" i="86"/>
  <c r="I21" i="81"/>
  <c r="C148" i="80"/>
  <c r="J148" i="80"/>
  <c r="J144" i="68"/>
  <c r="C144" i="68"/>
  <c r="C148" i="68"/>
  <c r="J148" i="68"/>
  <c r="I148" i="68"/>
  <c r="I139" i="68" s="1"/>
  <c r="C145" i="63"/>
  <c r="I145" i="63"/>
  <c r="I139" i="63" s="1"/>
  <c r="I11" i="62"/>
  <c r="C144" i="62"/>
  <c r="I144" i="62"/>
  <c r="I139" i="62" s="1"/>
  <c r="I11" i="49"/>
  <c r="C148" i="49"/>
  <c r="I148" i="49"/>
  <c r="I139" i="49" s="1"/>
  <c r="C147" i="47"/>
  <c r="J147" i="47"/>
  <c r="I11" i="37"/>
  <c r="C144" i="25"/>
  <c r="J144" i="25"/>
  <c r="C148" i="25"/>
  <c r="J148" i="25"/>
  <c r="I20" i="12"/>
  <c r="C142" i="119"/>
  <c r="G142" i="119"/>
  <c r="C142" i="63"/>
  <c r="G142" i="63" s="1"/>
  <c r="C142" i="55"/>
  <c r="G142" i="55"/>
  <c r="C142" i="12"/>
  <c r="G142" i="12"/>
  <c r="G146" i="155"/>
  <c r="C146" i="155"/>
  <c r="F146" i="171"/>
  <c r="F146" i="87"/>
  <c r="F146" i="11"/>
  <c r="I16" i="157"/>
  <c r="J17" i="157"/>
  <c r="J18" i="100"/>
  <c r="J16" i="100" s="1"/>
  <c r="I17" i="161"/>
  <c r="J109" i="100"/>
  <c r="J165" i="102"/>
  <c r="J63" i="102"/>
  <c r="J47" i="102"/>
  <c r="R47" i="102"/>
  <c r="J20" i="102"/>
  <c r="J160" i="104"/>
  <c r="J175" i="105"/>
  <c r="R47" i="105"/>
  <c r="I38" i="105"/>
  <c r="J38" i="105"/>
  <c r="J47" i="106"/>
  <c r="R47" i="106"/>
  <c r="J72" i="107"/>
  <c r="J68" i="107" s="1"/>
  <c r="J47" i="108"/>
  <c r="I31" i="108"/>
  <c r="J20" i="108"/>
  <c r="J165" i="110"/>
  <c r="J72" i="110"/>
  <c r="J68" i="110" s="1"/>
  <c r="J178" i="111"/>
  <c r="J63" i="111"/>
  <c r="J53" i="112"/>
  <c r="J165" i="113"/>
  <c r="J160" i="113"/>
  <c r="J47" i="113"/>
  <c r="J109" i="116"/>
  <c r="J15" i="116"/>
  <c r="I15" i="116"/>
  <c r="R47" i="117"/>
  <c r="J47" i="118"/>
  <c r="J72" i="119"/>
  <c r="J68" i="119" s="1"/>
  <c r="J63" i="121"/>
  <c r="J175" i="126"/>
  <c r="J98" i="126"/>
  <c r="J53" i="128"/>
  <c r="J68" i="129"/>
  <c r="I30" i="134"/>
  <c r="J30" i="134"/>
  <c r="J20" i="134" s="1"/>
  <c r="J178" i="136"/>
  <c r="J178" i="137"/>
  <c r="J53" i="139"/>
  <c r="J169" i="140"/>
  <c r="G171" i="140"/>
  <c r="J160" i="141"/>
  <c r="J63" i="141"/>
  <c r="G170" i="143"/>
  <c r="J169" i="143"/>
  <c r="J77" i="144"/>
  <c r="J47" i="144"/>
  <c r="J53" i="145"/>
  <c r="J169" i="148"/>
  <c r="G170" i="148"/>
  <c r="G166" i="148"/>
  <c r="J165" i="148"/>
  <c r="J98" i="148"/>
  <c r="J178" i="152"/>
  <c r="J109" i="153"/>
  <c r="J98" i="154"/>
  <c r="J98" i="155"/>
  <c r="J53" i="156"/>
  <c r="J160" i="158"/>
  <c r="J160" i="159"/>
  <c r="J109" i="160"/>
  <c r="J53" i="160"/>
  <c r="J72" i="162"/>
  <c r="J68" i="162" s="1"/>
  <c r="J109" i="163"/>
  <c r="J85" i="163"/>
  <c r="J20" i="163"/>
  <c r="J20" i="164"/>
  <c r="J63" i="168"/>
  <c r="J47" i="170"/>
  <c r="J16" i="173"/>
  <c r="J47" i="174"/>
  <c r="I32" i="171"/>
  <c r="I31" i="171" s="1"/>
  <c r="J32" i="171"/>
  <c r="J31" i="171" s="1"/>
  <c r="J32" i="170"/>
  <c r="J31" i="170" s="1"/>
  <c r="I32" i="170"/>
  <c r="I31" i="170" s="1"/>
  <c r="J40" i="165"/>
  <c r="I40" i="165"/>
  <c r="I33" i="163"/>
  <c r="C145" i="139"/>
  <c r="I145" i="139"/>
  <c r="C143" i="138"/>
  <c r="J143" i="138"/>
  <c r="C144" i="137"/>
  <c r="I144" i="137"/>
  <c r="I139" i="137" s="1"/>
  <c r="J144" i="137"/>
  <c r="I143" i="130"/>
  <c r="J143" i="130"/>
  <c r="I33" i="128"/>
  <c r="I31" i="128" s="1"/>
  <c r="J33" i="128"/>
  <c r="J31" i="128" s="1"/>
  <c r="I20" i="126"/>
  <c r="J34" i="124"/>
  <c r="I34" i="124"/>
  <c r="C143" i="122"/>
  <c r="J143" i="122"/>
  <c r="J34" i="121"/>
  <c r="J31" i="121" s="1"/>
  <c r="I34" i="121"/>
  <c r="I31" i="121" s="1"/>
  <c r="J33" i="120"/>
  <c r="J31" i="120" s="1"/>
  <c r="I33" i="120"/>
  <c r="I31" i="120" s="1"/>
  <c r="C143" i="117"/>
  <c r="J143" i="117"/>
  <c r="C145" i="97"/>
  <c r="J145" i="97"/>
  <c r="C147" i="83"/>
  <c r="J147" i="83"/>
  <c r="C143" i="82"/>
  <c r="I143" i="82"/>
  <c r="I11" i="79"/>
  <c r="I20" i="71"/>
  <c r="I11" i="70"/>
  <c r="I11" i="68"/>
  <c r="I20" i="44"/>
  <c r="I21" i="44"/>
  <c r="C143" i="30"/>
  <c r="J143" i="30"/>
  <c r="I20" i="26"/>
  <c r="C144" i="20"/>
  <c r="I144" i="20"/>
  <c r="I139" i="20" s="1"/>
  <c r="J31" i="12"/>
  <c r="C142" i="145"/>
  <c r="G142" i="145"/>
  <c r="G142" i="134"/>
  <c r="C142" i="134"/>
  <c r="G146" i="116"/>
  <c r="C146" i="116"/>
  <c r="F146" i="109"/>
  <c r="G142" i="87"/>
  <c r="C142" i="87"/>
  <c r="C142" i="51"/>
  <c r="G142" i="51"/>
  <c r="C142" i="39"/>
  <c r="G142" i="39"/>
  <c r="F146" i="166"/>
  <c r="F146" i="134"/>
  <c r="F146" i="127"/>
  <c r="I16" i="148"/>
  <c r="J17" i="148"/>
  <c r="J16" i="148" s="1"/>
  <c r="J16" i="131"/>
  <c r="I17" i="127"/>
  <c r="J17" i="127"/>
  <c r="J16" i="127" s="1"/>
  <c r="I17" i="119"/>
  <c r="J17" i="119"/>
  <c r="J16" i="119" s="1"/>
  <c r="J16" i="102"/>
  <c r="J18" i="51"/>
  <c r="J16" i="51" s="1"/>
  <c r="I17" i="97"/>
  <c r="I16" i="97"/>
  <c r="J34" i="7"/>
  <c r="J31" i="7" s="1"/>
  <c r="I32" i="8"/>
  <c r="I31" i="8" s="1"/>
  <c r="J18" i="35"/>
  <c r="J20" i="70"/>
  <c r="J17" i="104"/>
  <c r="J16" i="104" s="1"/>
  <c r="J72" i="117"/>
  <c r="J68" i="117" s="1"/>
  <c r="J53" i="118"/>
  <c r="J20" i="118"/>
  <c r="J98" i="120"/>
  <c r="J20" i="120"/>
  <c r="J178" i="122"/>
  <c r="J53" i="122"/>
  <c r="J47" i="122"/>
  <c r="J160" i="127"/>
  <c r="J63" i="128"/>
  <c r="J53" i="132"/>
  <c r="J178" i="135"/>
  <c r="I15" i="135"/>
  <c r="J15" i="135"/>
  <c r="J20" i="136"/>
  <c r="J175" i="137"/>
  <c r="J160" i="137"/>
  <c r="J175" i="139"/>
  <c r="J85" i="139"/>
  <c r="R47" i="139"/>
  <c r="J72" i="140"/>
  <c r="J68" i="140" s="1"/>
  <c r="J53" i="140"/>
  <c r="J98" i="141"/>
  <c r="J178" i="144"/>
  <c r="J63" i="145"/>
  <c r="J85" i="148"/>
  <c r="J20" i="149"/>
  <c r="J20" i="151"/>
  <c r="J47" i="152"/>
  <c r="J20" i="152"/>
  <c r="J165" i="155"/>
  <c r="J20" i="157"/>
  <c r="J68" i="159"/>
  <c r="J63" i="159"/>
  <c r="J77" i="160"/>
  <c r="J165" i="162"/>
  <c r="J109" i="165"/>
  <c r="J178" i="166"/>
  <c r="J98" i="166"/>
  <c r="R47" i="166"/>
  <c r="J178" i="167"/>
  <c r="J160" i="169"/>
  <c r="J98" i="169"/>
  <c r="J16" i="170"/>
  <c r="R47" i="172"/>
  <c r="I20" i="174"/>
  <c r="I20" i="162"/>
  <c r="C143" i="161"/>
  <c r="I143" i="161"/>
  <c r="I139" i="161" s="1"/>
  <c r="C145" i="158"/>
  <c r="I145" i="158"/>
  <c r="I139" i="158" s="1"/>
  <c r="I20" i="157"/>
  <c r="I34" i="154"/>
  <c r="I31" i="154" s="1"/>
  <c r="J34" i="154"/>
  <c r="J31" i="154" s="1"/>
  <c r="J34" i="150"/>
  <c r="I34" i="150"/>
  <c r="C148" i="147"/>
  <c r="J148" i="147"/>
  <c r="C145" i="140"/>
  <c r="I145" i="140"/>
  <c r="I139" i="140" s="1"/>
  <c r="C145" i="135"/>
  <c r="I145" i="135"/>
  <c r="I139" i="135" s="1"/>
  <c r="I21" i="131"/>
  <c r="C143" i="126"/>
  <c r="J143" i="126"/>
  <c r="I20" i="121"/>
  <c r="J32" i="119"/>
  <c r="J31" i="119" s="1"/>
  <c r="I20" i="103"/>
  <c r="I144" i="98"/>
  <c r="C144" i="98"/>
  <c r="I11" i="93"/>
  <c r="C147" i="89"/>
  <c r="I147" i="89"/>
  <c r="I148" i="85"/>
  <c r="C148" i="85"/>
  <c r="I11" i="78"/>
  <c r="C144" i="74"/>
  <c r="I144" i="74"/>
  <c r="I139" i="74" s="1"/>
  <c r="I11" i="69"/>
  <c r="I20" i="57"/>
  <c r="I11" i="56"/>
  <c r="I11" i="55"/>
  <c r="I145" i="48"/>
  <c r="I139" i="48" s="1"/>
  <c r="C145" i="48"/>
  <c r="I11" i="47"/>
  <c r="I11" i="45"/>
  <c r="I10" i="45" s="1"/>
  <c r="I11" i="34"/>
  <c r="I11" i="32"/>
  <c r="I11" i="31"/>
  <c r="I11" i="9"/>
  <c r="C144" i="9"/>
  <c r="I144" i="9"/>
  <c r="J20" i="160"/>
  <c r="J20" i="173"/>
  <c r="I11" i="81"/>
  <c r="I20" i="75"/>
  <c r="I20" i="68"/>
  <c r="C142" i="174"/>
  <c r="G142" i="174"/>
  <c r="C142" i="161"/>
  <c r="G142" i="161" s="1"/>
  <c r="F146" i="170"/>
  <c r="F146" i="110"/>
  <c r="I20" i="145"/>
  <c r="I20" i="128"/>
  <c r="I20" i="124"/>
  <c r="I11" i="28"/>
  <c r="I20" i="23"/>
  <c r="I11" i="6"/>
  <c r="I20" i="5"/>
  <c r="C142" i="166"/>
  <c r="G142" i="166"/>
  <c r="C142" i="40"/>
  <c r="G142" i="40"/>
  <c r="G146" i="58"/>
  <c r="C146" i="58"/>
  <c r="J17" i="83"/>
  <c r="J16" i="83" s="1"/>
  <c r="J16" i="129"/>
  <c r="J18" i="93"/>
  <c r="I18" i="19"/>
  <c r="J18" i="19"/>
  <c r="J16" i="19" s="1"/>
  <c r="J17" i="94"/>
  <c r="J18" i="5"/>
  <c r="I11" i="27"/>
  <c r="I11" i="23"/>
  <c r="I11" i="16"/>
  <c r="I11" i="13"/>
  <c r="J145" i="9"/>
  <c r="I145" i="9"/>
  <c r="G142" i="13"/>
  <c r="F146" i="154"/>
  <c r="F146" i="144"/>
  <c r="F146" i="142"/>
  <c r="F146" i="119"/>
  <c r="F146" i="106"/>
  <c r="F146" i="69"/>
  <c r="F146" i="57"/>
  <c r="J17" i="82"/>
  <c r="J17" i="80"/>
  <c r="J16" i="80" s="1"/>
  <c r="J17" i="43"/>
  <c r="J18" i="76"/>
  <c r="J18" i="72"/>
  <c r="J16" i="72" s="1"/>
  <c r="J18" i="65"/>
  <c r="J16" i="65" s="1"/>
  <c r="J18" i="62"/>
  <c r="J16" i="62" s="1"/>
  <c r="I16" i="167"/>
  <c r="I17" i="167"/>
  <c r="J16" i="155"/>
  <c r="J16" i="126"/>
  <c r="J17" i="61"/>
  <c r="J16" i="61" s="1"/>
  <c r="J18" i="25"/>
  <c r="J16" i="25" s="1"/>
  <c r="J17" i="160"/>
  <c r="J16" i="160" s="1"/>
  <c r="I17" i="160"/>
  <c r="J17" i="120"/>
  <c r="I17" i="120"/>
  <c r="J17" i="116"/>
  <c r="J16" i="116" s="1"/>
  <c r="I17" i="116"/>
  <c r="J16" i="112"/>
  <c r="J178" i="9"/>
  <c r="J169" i="9"/>
  <c r="J98" i="9"/>
  <c r="J63" i="9"/>
  <c r="I38" i="4"/>
  <c r="J38" i="4"/>
  <c r="I17" i="4"/>
  <c r="BW178" i="2"/>
  <c r="I18" i="4"/>
  <c r="J38" i="3"/>
  <c r="I38" i="3"/>
  <c r="I17" i="3"/>
  <c r="I16" i="3"/>
  <c r="G166" i="3"/>
  <c r="J33" i="3"/>
  <c r="J17" i="3"/>
  <c r="I11" i="3"/>
  <c r="J98" i="2"/>
  <c r="J85" i="2"/>
  <c r="J77" i="2"/>
  <c r="J63" i="2"/>
  <c r="J53" i="2"/>
  <c r="J33" i="2"/>
  <c r="J31" i="2" s="1"/>
  <c r="I31" i="2"/>
  <c r="R47" i="2"/>
  <c r="J169" i="2"/>
  <c r="G170" i="2"/>
  <c r="BW169" i="2"/>
  <c r="BW165" i="2"/>
  <c r="J160" i="2"/>
  <c r="J15" i="2"/>
  <c r="J30" i="2"/>
  <c r="J20" i="2" s="1"/>
  <c r="F146" i="2"/>
  <c r="J109" i="2"/>
  <c r="BW35" i="2"/>
  <c r="I12" i="2"/>
  <c r="I18" i="174"/>
  <c r="I16" i="174"/>
  <c r="I16" i="173"/>
  <c r="I18" i="172"/>
  <c r="I16" i="172"/>
  <c r="I11" i="172"/>
  <c r="I18" i="171"/>
  <c r="J20" i="170"/>
  <c r="I20" i="170"/>
  <c r="I16" i="170"/>
  <c r="I17" i="170"/>
  <c r="I17" i="169"/>
  <c r="I16" i="169"/>
  <c r="I21" i="168"/>
  <c r="J16" i="168"/>
  <c r="J20" i="168"/>
  <c r="I25" i="166"/>
  <c r="I17" i="166"/>
  <c r="I16" i="166"/>
  <c r="J17" i="166"/>
  <c r="J16" i="166" s="1"/>
  <c r="I11" i="166"/>
  <c r="I20" i="165"/>
  <c r="I16" i="165"/>
  <c r="J18" i="165"/>
  <c r="J16" i="165" s="1"/>
  <c r="I16" i="164"/>
  <c r="I20" i="163"/>
  <c r="I17" i="163"/>
  <c r="I16" i="163"/>
  <c r="J18" i="163"/>
  <c r="J16" i="163" s="1"/>
  <c r="I18" i="162"/>
  <c r="I16" i="162"/>
  <c r="I16" i="161"/>
  <c r="J18" i="161"/>
  <c r="J16" i="161" s="1"/>
  <c r="I18" i="160"/>
  <c r="J20" i="159"/>
  <c r="I16" i="159"/>
  <c r="J20" i="158"/>
  <c r="I20" i="158"/>
  <c r="I17" i="157"/>
  <c r="I21" i="156"/>
  <c r="I16" i="156"/>
  <c r="I17" i="156"/>
  <c r="I18" i="154"/>
  <c r="I16" i="154"/>
  <c r="J18" i="154"/>
  <c r="J16" i="154" s="1"/>
  <c r="I20" i="153"/>
  <c r="I18" i="153"/>
  <c r="I16" i="153"/>
  <c r="J18" i="153"/>
  <c r="J16" i="153" s="1"/>
  <c r="I17" i="152"/>
  <c r="I16" i="152"/>
  <c r="I17" i="151"/>
  <c r="I16" i="151"/>
  <c r="I17" i="150"/>
  <c r="I16" i="150"/>
  <c r="J18" i="150"/>
  <c r="I20" i="149"/>
  <c r="I16" i="149"/>
  <c r="I17" i="149"/>
  <c r="J18" i="149"/>
  <c r="J16" i="149" s="1"/>
  <c r="I17" i="148"/>
  <c r="I16" i="147"/>
  <c r="I17" i="147"/>
  <c r="J17" i="147"/>
  <c r="I17" i="145"/>
  <c r="I16" i="145"/>
  <c r="I20" i="144"/>
  <c r="J18" i="144"/>
  <c r="I17" i="144"/>
  <c r="I16" i="144"/>
  <c r="J17" i="144"/>
  <c r="I20" i="142"/>
  <c r="I17" i="142"/>
  <c r="I16" i="142"/>
  <c r="J20" i="143"/>
  <c r="J10" i="143" s="1"/>
  <c r="I20" i="143"/>
  <c r="I16" i="143"/>
  <c r="J18" i="141"/>
  <c r="J16" i="141" s="1"/>
  <c r="J20" i="141"/>
  <c r="I20" i="141"/>
  <c r="I16" i="141"/>
  <c r="I18" i="141"/>
  <c r="I20" i="140"/>
  <c r="I17" i="140"/>
  <c r="I16" i="140"/>
  <c r="J17" i="140"/>
  <c r="J16" i="140" s="1"/>
  <c r="I20" i="139"/>
  <c r="J17" i="139"/>
  <c r="I16" i="139"/>
  <c r="I17" i="139"/>
  <c r="I11" i="139"/>
  <c r="J18" i="139"/>
  <c r="J16" i="139" s="1"/>
  <c r="J20" i="138"/>
  <c r="I16" i="138"/>
  <c r="I17" i="138"/>
  <c r="J18" i="138"/>
  <c r="J17" i="138"/>
  <c r="I11" i="138"/>
  <c r="J20" i="137"/>
  <c r="I20" i="137"/>
  <c r="I16" i="137"/>
  <c r="I17" i="137"/>
  <c r="J17" i="136"/>
  <c r="J16" i="136" s="1"/>
  <c r="I16" i="136"/>
  <c r="I17" i="136"/>
  <c r="I16" i="135"/>
  <c r="I17" i="135"/>
  <c r="J18" i="135"/>
  <c r="I16" i="134"/>
  <c r="J20" i="133"/>
  <c r="I20" i="133"/>
  <c r="I17" i="133"/>
  <c r="I16" i="133"/>
  <c r="J18" i="133"/>
  <c r="J16" i="133" s="1"/>
  <c r="I11" i="133"/>
  <c r="I20" i="132"/>
  <c r="I17" i="132"/>
  <c r="I16" i="132"/>
  <c r="I11" i="132"/>
  <c r="J18" i="132"/>
  <c r="J16" i="132" s="1"/>
  <c r="I16" i="130"/>
  <c r="I20" i="129"/>
  <c r="I17" i="128"/>
  <c r="I16" i="128"/>
  <c r="J17" i="128"/>
  <c r="J16" i="128" s="1"/>
  <c r="J20" i="127"/>
  <c r="I20" i="127"/>
  <c r="I20" i="125"/>
  <c r="I16" i="125"/>
  <c r="I17" i="125"/>
  <c r="J20" i="124"/>
  <c r="I21" i="124"/>
  <c r="I17" i="124"/>
  <c r="I16" i="124"/>
  <c r="J17" i="124"/>
  <c r="J16" i="124" s="1"/>
  <c r="I11" i="124"/>
  <c r="I18" i="123"/>
  <c r="I16" i="123"/>
  <c r="J18" i="123"/>
  <c r="J16" i="123" s="1"/>
  <c r="I11" i="123"/>
  <c r="I17" i="122"/>
  <c r="I16" i="122"/>
  <c r="J17" i="122"/>
  <c r="J16" i="122" s="1"/>
  <c r="J20" i="121"/>
  <c r="I21" i="121"/>
  <c r="I16" i="121"/>
  <c r="I18" i="121"/>
  <c r="J18" i="121"/>
  <c r="I20" i="120"/>
  <c r="I18" i="120"/>
  <c r="I16" i="120"/>
  <c r="J18" i="120"/>
  <c r="I11" i="120"/>
  <c r="J20" i="119"/>
  <c r="I18" i="119"/>
  <c r="I20" i="118"/>
  <c r="I22" i="118"/>
  <c r="I17" i="118"/>
  <c r="J20" i="117"/>
  <c r="I17" i="117"/>
  <c r="I16" i="117"/>
  <c r="I20" i="116"/>
  <c r="I18" i="116"/>
  <c r="I20" i="115"/>
  <c r="I16" i="115"/>
  <c r="I17" i="115"/>
  <c r="I20" i="114"/>
  <c r="I17" i="114"/>
  <c r="I16" i="114"/>
  <c r="I20" i="113"/>
  <c r="I11" i="113"/>
  <c r="I20" i="112"/>
  <c r="I11" i="112"/>
  <c r="I20" i="111"/>
  <c r="I17" i="111"/>
  <c r="I16" i="111"/>
  <c r="J18" i="111"/>
  <c r="J16" i="111" s="1"/>
  <c r="J20" i="110"/>
  <c r="J18" i="110"/>
  <c r="J16" i="110" s="1"/>
  <c r="I21" i="109"/>
  <c r="I17" i="109"/>
  <c r="I17" i="108"/>
  <c r="I16" i="108"/>
  <c r="I11" i="108"/>
  <c r="I16" i="107"/>
  <c r="I16" i="106"/>
  <c r="I18" i="106"/>
  <c r="I16" i="104"/>
  <c r="I17" i="104"/>
  <c r="I22" i="103"/>
  <c r="I16" i="103"/>
  <c r="I17" i="103"/>
  <c r="I11" i="103"/>
  <c r="I20" i="102"/>
  <c r="I17" i="102"/>
  <c r="I18" i="102"/>
  <c r="I21" i="74"/>
  <c r="J16" i="73"/>
  <c r="I20" i="50"/>
  <c r="I17" i="47"/>
  <c r="I20" i="47"/>
  <c r="I26" i="38"/>
  <c r="BW26" i="2" s="1"/>
  <c r="BW28" i="2"/>
  <c r="I16" i="38"/>
  <c r="I17" i="38"/>
  <c r="I17" i="37"/>
  <c r="I16" i="37"/>
  <c r="I17" i="19"/>
  <c r="I16" i="19"/>
  <c r="J85" i="9"/>
  <c r="J33" i="9"/>
  <c r="J15" i="9"/>
  <c r="J47" i="9"/>
  <c r="J32" i="9"/>
  <c r="G170" i="9"/>
  <c r="J175" i="9"/>
  <c r="J143" i="9"/>
  <c r="J109" i="9"/>
  <c r="J53" i="9"/>
  <c r="BW24" i="2"/>
  <c r="I147" i="9"/>
  <c r="I29" i="9"/>
  <c r="BW29" i="2" s="1"/>
  <c r="I25" i="9"/>
  <c r="I13" i="9"/>
  <c r="BW13" i="2" s="1"/>
  <c r="R47" i="9"/>
  <c r="J160" i="9"/>
  <c r="I27" i="9"/>
  <c r="BW27" i="2" s="1"/>
  <c r="I23" i="9"/>
  <c r="I19" i="9"/>
  <c r="BW19" i="2" s="1"/>
  <c r="I15" i="9"/>
  <c r="I148" i="9"/>
  <c r="I40" i="9"/>
  <c r="I34" i="9"/>
  <c r="I31" i="9" s="1"/>
  <c r="I30" i="9"/>
  <c r="I22" i="9"/>
  <c r="I14" i="9"/>
  <c r="BW14" i="2" s="1"/>
  <c r="J38" i="9"/>
  <c r="J77" i="9"/>
  <c r="BW77" i="2" s="1"/>
  <c r="J72" i="9"/>
  <c r="BW72" i="2" s="1"/>
  <c r="J40" i="9"/>
  <c r="J34" i="9"/>
  <c r="J30" i="9"/>
  <c r="J148" i="9"/>
  <c r="J144" i="9"/>
  <c r="J17" i="9"/>
  <c r="J16" i="9" s="1"/>
  <c r="C147" i="9"/>
  <c r="I16" i="9"/>
  <c r="BW110" i="2"/>
  <c r="BW105" i="2"/>
  <c r="BW63" i="2"/>
  <c r="BW64" i="2"/>
  <c r="BW53" i="2"/>
  <c r="BW55" i="2"/>
  <c r="C143" i="9"/>
  <c r="BW175" i="2"/>
  <c r="BW176" i="2"/>
  <c r="BW160" i="2"/>
  <c r="BW161" i="2"/>
  <c r="BW99" i="2"/>
  <c r="BW98" i="2"/>
  <c r="BW86" i="2"/>
  <c r="BW85" i="2"/>
  <c r="C145" i="9"/>
  <c r="G142" i="9"/>
  <c r="I15" i="173" l="1"/>
  <c r="I30" i="136"/>
  <c r="I139" i="125"/>
  <c r="H10" i="14"/>
  <c r="I30" i="23"/>
  <c r="H194" i="58"/>
  <c r="I139" i="105"/>
  <c r="H194" i="162"/>
  <c r="H194" i="111"/>
  <c r="H194" i="163"/>
  <c r="H194" i="113"/>
  <c r="H194" i="167"/>
  <c r="H201" i="167" s="1"/>
  <c r="H194" i="166"/>
  <c r="H194" i="139"/>
  <c r="I20" i="166"/>
  <c r="I139" i="118"/>
  <c r="J16" i="150"/>
  <c r="J16" i="3"/>
  <c r="I20" i="156"/>
  <c r="I139" i="98"/>
  <c r="I139" i="167"/>
  <c r="I139" i="152"/>
  <c r="J10" i="57"/>
  <c r="I139" i="136"/>
  <c r="J31" i="162"/>
  <c r="I139" i="108"/>
  <c r="I30" i="114"/>
  <c r="H10" i="98"/>
  <c r="H10" i="38"/>
  <c r="H10" i="138"/>
  <c r="H194" i="138" s="1"/>
  <c r="H201" i="138" s="1"/>
  <c r="H10" i="157"/>
  <c r="H194" i="164"/>
  <c r="H201" i="164" s="1"/>
  <c r="H10" i="20"/>
  <c r="H194" i="120"/>
  <c r="H201" i="120" s="1"/>
  <c r="J10" i="116"/>
  <c r="J10" i="65"/>
  <c r="I139" i="85"/>
  <c r="J10" i="164"/>
  <c r="I139" i="107"/>
  <c r="I30" i="38"/>
  <c r="J16" i="54"/>
  <c r="J10" i="36"/>
  <c r="I31" i="165"/>
  <c r="I31" i="123"/>
  <c r="J31" i="174"/>
  <c r="I30" i="166"/>
  <c r="H10" i="51"/>
  <c r="I15" i="11"/>
  <c r="I30" i="108"/>
  <c r="J31" i="166"/>
  <c r="H10" i="68"/>
  <c r="I38" i="125"/>
  <c r="I15" i="58"/>
  <c r="H10" i="142"/>
  <c r="H10" i="103"/>
  <c r="H10" i="100"/>
  <c r="H10" i="112"/>
  <c r="H194" i="112" s="1"/>
  <c r="H10" i="69"/>
  <c r="H194" i="69" s="1"/>
  <c r="H201" i="69" s="1"/>
  <c r="H10" i="74"/>
  <c r="H194" i="74" s="1"/>
  <c r="H201" i="74" s="1"/>
  <c r="H10" i="76"/>
  <c r="I38" i="129"/>
  <c r="I38" i="120"/>
  <c r="I10" i="120" s="1"/>
  <c r="H10" i="114"/>
  <c r="H194" i="114" s="1"/>
  <c r="H201" i="114" s="1"/>
  <c r="I38" i="163"/>
  <c r="H10" i="127"/>
  <c r="H10" i="9"/>
  <c r="H194" i="9" s="1"/>
  <c r="H201" i="9" s="1"/>
  <c r="I38" i="116"/>
  <c r="I38" i="78"/>
  <c r="I10" i="78" s="1"/>
  <c r="I10" i="104"/>
  <c r="J10" i="115"/>
  <c r="I10" i="58"/>
  <c r="I38" i="111"/>
  <c r="H10" i="62"/>
  <c r="H10" i="117"/>
  <c r="H194" i="117" s="1"/>
  <c r="H201" i="117" s="1"/>
  <c r="I38" i="96"/>
  <c r="H194" i="134"/>
  <c r="H201" i="134" s="1"/>
  <c r="I30" i="156"/>
  <c r="H194" i="141"/>
  <c r="H201" i="141" s="1"/>
  <c r="H194" i="107"/>
  <c r="H201" i="107" s="1"/>
  <c r="H194" i="47"/>
  <c r="H201" i="47" s="1"/>
  <c r="H194" i="43"/>
  <c r="H201" i="43" s="1"/>
  <c r="H194" i="13"/>
  <c r="H201" i="13" s="1"/>
  <c r="H194" i="55"/>
  <c r="H201" i="55" s="1"/>
  <c r="H194" i="45"/>
  <c r="H201" i="45" s="1"/>
  <c r="H194" i="149"/>
  <c r="H201" i="149" s="1"/>
  <c r="H194" i="171"/>
  <c r="H201" i="171" s="1"/>
  <c r="H194" i="173"/>
  <c r="H201" i="173" s="1"/>
  <c r="H194" i="160"/>
  <c r="H201" i="160" s="1"/>
  <c r="H194" i="131"/>
  <c r="H201" i="131" s="1"/>
  <c r="H194" i="63"/>
  <c r="H201" i="63" s="1"/>
  <c r="H194" i="26"/>
  <c r="H201" i="26" s="1"/>
  <c r="H194" i="68"/>
  <c r="H201" i="68" s="1"/>
  <c r="H194" i="79"/>
  <c r="H201" i="79" s="1"/>
  <c r="H194" i="51"/>
  <c r="H201" i="51" s="1"/>
  <c r="H194" i="35"/>
  <c r="H201" i="35" s="1"/>
  <c r="H194" i="157"/>
  <c r="H201" i="157" s="1"/>
  <c r="H194" i="38"/>
  <c r="H201" i="38" s="1"/>
  <c r="H194" i="23"/>
  <c r="H201" i="23" s="1"/>
  <c r="H194" i="19"/>
  <c r="H201" i="19" s="1"/>
  <c r="H194" i="137"/>
  <c r="H201" i="137" s="1"/>
  <c r="H194" i="93"/>
  <c r="H201" i="93" s="1"/>
  <c r="H194" i="70"/>
  <c r="H201" i="70" s="1"/>
  <c r="H194" i="50"/>
  <c r="H201" i="50" s="1"/>
  <c r="H194" i="129"/>
  <c r="H201" i="129" s="1"/>
  <c r="H194" i="16"/>
  <c r="H201" i="16" s="1"/>
  <c r="H194" i="5"/>
  <c r="H201" i="5" s="1"/>
  <c r="H194" i="53"/>
  <c r="H201" i="53" s="1"/>
  <c r="H194" i="32"/>
  <c r="H201" i="32" s="1"/>
  <c r="H194" i="150"/>
  <c r="H201" i="150" s="1"/>
  <c r="H194" i="90"/>
  <c r="H201" i="90" s="1"/>
  <c r="H194" i="25"/>
  <c r="H201" i="25" s="1"/>
  <c r="H194" i="3"/>
  <c r="H201" i="3" s="1"/>
  <c r="H194" i="6"/>
  <c r="H201" i="6" s="1"/>
  <c r="H194" i="73"/>
  <c r="H201" i="73" s="1"/>
  <c r="H194" i="71"/>
  <c r="H201" i="71" s="1"/>
  <c r="H194" i="11"/>
  <c r="H201" i="11" s="1"/>
  <c r="H194" i="122"/>
  <c r="H201" i="122" s="1"/>
  <c r="H194" i="168"/>
  <c r="H201" i="168" s="1"/>
  <c r="H194" i="116"/>
  <c r="H201" i="116" s="1"/>
  <c r="H194" i="62"/>
  <c r="H201" i="62" s="1"/>
  <c r="H194" i="135"/>
  <c r="H201" i="135" s="1"/>
  <c r="H194" i="57"/>
  <c r="H201" i="57" s="1"/>
  <c r="H194" i="133"/>
  <c r="H201" i="133" s="1"/>
  <c r="H194" i="125"/>
  <c r="H201" i="125" s="1"/>
  <c r="H194" i="56"/>
  <c r="H201" i="56" s="1"/>
  <c r="H194" i="41"/>
  <c r="H201" i="41" s="1"/>
  <c r="H194" i="8"/>
  <c r="H201" i="8" s="1"/>
  <c r="H194" i="4"/>
  <c r="H201" i="4" s="1"/>
  <c r="H194" i="100"/>
  <c r="H201" i="100" s="1"/>
  <c r="H194" i="128"/>
  <c r="H201" i="128" s="1"/>
  <c r="H194" i="104"/>
  <c r="H201" i="104" s="1"/>
  <c r="H194" i="14"/>
  <c r="H201" i="14" s="1"/>
  <c r="H194" i="44"/>
  <c r="H201" i="44" s="1"/>
  <c r="H194" i="172"/>
  <c r="H201" i="172" s="1"/>
  <c r="H194" i="59"/>
  <c r="H201" i="59" s="1"/>
  <c r="H194" i="40"/>
  <c r="H201" i="40" s="1"/>
  <c r="H194" i="153"/>
  <c r="H201" i="153" s="1"/>
  <c r="H194" i="89"/>
  <c r="H201" i="89" s="1"/>
  <c r="H194" i="10"/>
  <c r="H201" i="10" s="1"/>
  <c r="H194" i="95"/>
  <c r="H201" i="95" s="1"/>
  <c r="H194" i="7"/>
  <c r="H201" i="7" s="1"/>
  <c r="H194" i="78"/>
  <c r="H201" i="78" s="1"/>
  <c r="H194" i="65"/>
  <c r="H201" i="65" s="1"/>
  <c r="H194" i="170"/>
  <c r="H201" i="170" s="1"/>
  <c r="H194" i="101"/>
  <c r="H201" i="101" s="1"/>
  <c r="H194" i="96"/>
  <c r="H201" i="96" s="1"/>
  <c r="H194" i="20"/>
  <c r="H201" i="20" s="1"/>
  <c r="H194" i="127"/>
  <c r="H201" i="127" s="1"/>
  <c r="H194" i="37"/>
  <c r="H201" i="37" s="1"/>
  <c r="H194" i="142"/>
  <c r="H201" i="142" s="1"/>
  <c r="H194" i="27"/>
  <c r="H201" i="27" s="1"/>
  <c r="H194" i="144"/>
  <c r="H201" i="144" s="1"/>
  <c r="H194" i="124"/>
  <c r="H201" i="124" s="1"/>
  <c r="H194" i="109"/>
  <c r="H201" i="109" s="1"/>
  <c r="H194" i="64"/>
  <c r="H201" i="64" s="1"/>
  <c r="H194" i="49"/>
  <c r="H201" i="49" s="1"/>
  <c r="H194" i="24"/>
  <c r="H201" i="24" s="1"/>
  <c r="H194" i="121"/>
  <c r="H201" i="121" s="1"/>
  <c r="H194" i="126"/>
  <c r="H201" i="126" s="1"/>
  <c r="H194" i="54"/>
  <c r="H201" i="54" s="1"/>
  <c r="H194" i="132"/>
  <c r="H201" i="132" s="1"/>
  <c r="H194" i="98"/>
  <c r="H201" i="98" s="1"/>
  <c r="H194" i="85"/>
  <c r="H201" i="85" s="1"/>
  <c r="H194" i="103"/>
  <c r="H201" i="103" s="1"/>
  <c r="H194" i="88"/>
  <c r="H201" i="88" s="1"/>
  <c r="H194" i="76"/>
  <c r="H201" i="76" s="1"/>
  <c r="H194" i="82"/>
  <c r="H201" i="82" s="1"/>
  <c r="H194" i="102"/>
  <c r="H201" i="102" s="1"/>
  <c r="H201" i="33"/>
  <c r="H201" i="165"/>
  <c r="H201" i="113"/>
  <c r="H201" i="111"/>
  <c r="H201" i="112"/>
  <c r="H201" i="118"/>
  <c r="H201" i="123"/>
  <c r="H201" i="139"/>
  <c r="H201" i="140"/>
  <c r="I31" i="145"/>
  <c r="H201" i="145"/>
  <c r="H201" i="148"/>
  <c r="H201" i="156"/>
  <c r="H201" i="158"/>
  <c r="H201" i="162"/>
  <c r="H201" i="166"/>
  <c r="H201" i="174"/>
  <c r="H201" i="169"/>
  <c r="H201" i="110"/>
  <c r="H201" i="58"/>
  <c r="H201" i="36"/>
  <c r="BW47" i="2"/>
  <c r="H20" i="119"/>
  <c r="I30" i="119"/>
  <c r="I38" i="90"/>
  <c r="I15" i="24"/>
  <c r="H10" i="147"/>
  <c r="I15" i="147"/>
  <c r="I30" i="87"/>
  <c r="H10" i="94"/>
  <c r="H194" i="94" s="1"/>
  <c r="H201" i="94" s="1"/>
  <c r="I30" i="173"/>
  <c r="I30" i="49"/>
  <c r="I15" i="20"/>
  <c r="I38" i="113"/>
  <c r="I30" i="106"/>
  <c r="H20" i="81"/>
  <c r="I30" i="81"/>
  <c r="I139" i="147"/>
  <c r="J10" i="92"/>
  <c r="I38" i="153"/>
  <c r="I10" i="153" s="1"/>
  <c r="I38" i="135"/>
  <c r="H20" i="105"/>
  <c r="I30" i="105"/>
  <c r="I15" i="37"/>
  <c r="H10" i="75"/>
  <c r="H194" i="75" s="1"/>
  <c r="H201" i="75" s="1"/>
  <c r="I16" i="75"/>
  <c r="H10" i="97"/>
  <c r="H194" i="97" s="1"/>
  <c r="H201" i="97" s="1"/>
  <c r="I20" i="97"/>
  <c r="H10" i="61"/>
  <c r="H194" i="61" s="1"/>
  <c r="H201" i="61" s="1"/>
  <c r="H20" i="39"/>
  <c r="I30" i="39"/>
  <c r="I10" i="106"/>
  <c r="H16" i="46"/>
  <c r="H10" i="46" s="1"/>
  <c r="H194" i="46" s="1"/>
  <c r="H201" i="46" s="1"/>
  <c r="I38" i="169"/>
  <c r="I30" i="54"/>
  <c r="I15" i="10"/>
  <c r="I30" i="162"/>
  <c r="I30" i="27"/>
  <c r="H10" i="31"/>
  <c r="H194" i="31" s="1"/>
  <c r="H201" i="31" s="1"/>
  <c r="I38" i="155"/>
  <c r="I30" i="86"/>
  <c r="I38" i="63"/>
  <c r="H10" i="143"/>
  <c r="I15" i="28"/>
  <c r="H20" i="130"/>
  <c r="I30" i="130"/>
  <c r="H10" i="108"/>
  <c r="I38" i="93"/>
  <c r="H10" i="60"/>
  <c r="H194" i="60" s="1"/>
  <c r="H201" i="60" s="1"/>
  <c r="I15" i="60"/>
  <c r="H20" i="77"/>
  <c r="I20" i="77" s="1"/>
  <c r="I30" i="77"/>
  <c r="H10" i="30"/>
  <c r="H194" i="30" s="1"/>
  <c r="H201" i="30" s="1"/>
  <c r="I15" i="30"/>
  <c r="H20" i="83"/>
  <c r="I20" i="83" s="1"/>
  <c r="I30" i="83"/>
  <c r="I30" i="14"/>
  <c r="H16" i="92"/>
  <c r="H201" i="163"/>
  <c r="H10" i="136"/>
  <c r="H194" i="136" s="1"/>
  <c r="H201" i="136" s="1"/>
  <c r="H10" i="12"/>
  <c r="H194" i="12" s="1"/>
  <c r="H201" i="12" s="1"/>
  <c r="I15" i="12"/>
  <c r="H20" i="161"/>
  <c r="I20" i="161" s="1"/>
  <c r="I30" i="161"/>
  <c r="H20" i="152"/>
  <c r="I30" i="152"/>
  <c r="H10" i="99"/>
  <c r="H194" i="99" s="1"/>
  <c r="H201" i="99" s="1"/>
  <c r="H10" i="2"/>
  <c r="H194" i="2" s="1"/>
  <c r="H201" i="2" s="1"/>
  <c r="H16" i="42"/>
  <c r="H10" i="42" s="1"/>
  <c r="H194" i="42" s="1"/>
  <c r="H201" i="42" s="1"/>
  <c r="H16" i="77"/>
  <c r="H10" i="77" s="1"/>
  <c r="H194" i="77" s="1"/>
  <c r="H201" i="77" s="1"/>
  <c r="I15" i="110"/>
  <c r="I38" i="68"/>
  <c r="H10" i="115"/>
  <c r="I15" i="115"/>
  <c r="I15" i="163"/>
  <c r="I15" i="136"/>
  <c r="I38" i="71"/>
  <c r="I10" i="71" s="1"/>
  <c r="I15" i="99"/>
  <c r="I30" i="73"/>
  <c r="I30" i="2"/>
  <c r="J16" i="74"/>
  <c r="J16" i="58"/>
  <c r="J10" i="58" s="1"/>
  <c r="J16" i="98"/>
  <c r="H10" i="106"/>
  <c r="H194" i="106" s="1"/>
  <c r="H201" i="106" s="1"/>
  <c r="H20" i="28"/>
  <c r="I20" i="28" s="1"/>
  <c r="I30" i="28"/>
  <c r="J16" i="93"/>
  <c r="H10" i="92"/>
  <c r="H194" i="92" s="1"/>
  <c r="H201" i="92" s="1"/>
  <c r="I16" i="92"/>
  <c r="I10" i="92" s="1"/>
  <c r="I17" i="92"/>
  <c r="H10" i="87"/>
  <c r="H194" i="87" s="1"/>
  <c r="H201" i="87" s="1"/>
  <c r="I16" i="87"/>
  <c r="I10" i="87" s="1"/>
  <c r="I17" i="87"/>
  <c r="H16" i="86"/>
  <c r="I17" i="86"/>
  <c r="H10" i="84"/>
  <c r="H194" i="84" s="1"/>
  <c r="H201" i="84" s="1"/>
  <c r="I16" i="84"/>
  <c r="H10" i="80"/>
  <c r="H194" i="80" s="1"/>
  <c r="H201" i="80" s="1"/>
  <c r="I16" i="80"/>
  <c r="I18" i="80"/>
  <c r="I17" i="74"/>
  <c r="I17" i="69"/>
  <c r="H16" i="72"/>
  <c r="I16" i="69"/>
  <c r="I17" i="72"/>
  <c r="H10" i="52"/>
  <c r="H194" i="52" s="1"/>
  <c r="H201" i="52" s="1"/>
  <c r="I16" i="52"/>
  <c r="I10" i="52" s="1"/>
  <c r="I18" i="52"/>
  <c r="I18" i="50"/>
  <c r="H16" i="48"/>
  <c r="I18" i="43"/>
  <c r="I16" i="42"/>
  <c r="I18" i="35"/>
  <c r="I17" i="26"/>
  <c r="I18" i="16"/>
  <c r="J16" i="113"/>
  <c r="J10" i="113" s="1"/>
  <c r="BW23" i="2"/>
  <c r="I10" i="121"/>
  <c r="J10" i="160"/>
  <c r="J16" i="94"/>
  <c r="J10" i="151"/>
  <c r="J10" i="104"/>
  <c r="J31" i="124"/>
  <c r="J16" i="157"/>
  <c r="J10" i="157" s="1"/>
  <c r="J10" i="71"/>
  <c r="J31" i="123"/>
  <c r="J10" i="123" s="1"/>
  <c r="J16" i="101"/>
  <c r="J10" i="101" s="1"/>
  <c r="J10" i="44"/>
  <c r="J16" i="121"/>
  <c r="J10" i="121" s="1"/>
  <c r="I10" i="151"/>
  <c r="I10" i="164"/>
  <c r="J16" i="43"/>
  <c r="J16" i="5"/>
  <c r="J10" i="5" s="1"/>
  <c r="I10" i="148"/>
  <c r="I10" i="26"/>
  <c r="I10" i="44"/>
  <c r="J10" i="106"/>
  <c r="J10" i="52"/>
  <c r="J16" i="171"/>
  <c r="J10" i="171" s="1"/>
  <c r="J16" i="70"/>
  <c r="J10" i="70" s="1"/>
  <c r="J10" i="142"/>
  <c r="J16" i="85"/>
  <c r="J10" i="4"/>
  <c r="J10" i="129"/>
  <c r="J10" i="88"/>
  <c r="J10" i="6"/>
  <c r="J10" i="45"/>
  <c r="J16" i="97"/>
  <c r="J16" i="81"/>
  <c r="J16" i="2"/>
  <c r="J10" i="2" s="1"/>
  <c r="J10" i="69"/>
  <c r="J10" i="169"/>
  <c r="I10" i="36"/>
  <c r="I31" i="174"/>
  <c r="I139" i="174"/>
  <c r="J10" i="50"/>
  <c r="J16" i="120"/>
  <c r="I16" i="171"/>
  <c r="J16" i="82"/>
  <c r="I31" i="150"/>
  <c r="I10" i="150" s="1"/>
  <c r="I10" i="8"/>
  <c r="J10" i="148"/>
  <c r="I139" i="82"/>
  <c r="I31" i="124"/>
  <c r="I10" i="124" s="1"/>
  <c r="I139" i="139"/>
  <c r="I10" i="33"/>
  <c r="I139" i="84"/>
  <c r="I139" i="10"/>
  <c r="J10" i="33"/>
  <c r="J10" i="34"/>
  <c r="I10" i="154"/>
  <c r="I18" i="39"/>
  <c r="I16" i="39"/>
  <c r="J10" i="128"/>
  <c r="I20" i="134"/>
  <c r="I20" i="171"/>
  <c r="I139" i="168"/>
  <c r="I16" i="47"/>
  <c r="I16" i="109"/>
  <c r="I16" i="110"/>
  <c r="I10" i="128"/>
  <c r="J16" i="135"/>
  <c r="J10" i="94"/>
  <c r="I31" i="163"/>
  <c r="J10" i="134"/>
  <c r="I10" i="12"/>
  <c r="J10" i="114"/>
  <c r="I139" i="133"/>
  <c r="J10" i="14"/>
  <c r="I10" i="11"/>
  <c r="J16" i="27"/>
  <c r="I10" i="14"/>
  <c r="J16" i="26"/>
  <c r="J10" i="26" s="1"/>
  <c r="I30" i="79"/>
  <c r="I20" i="79"/>
  <c r="J16" i="90"/>
  <c r="I17" i="89"/>
  <c r="I16" i="89"/>
  <c r="I18" i="41"/>
  <c r="I16" i="41"/>
  <c r="I30" i="76"/>
  <c r="I20" i="76"/>
  <c r="I17" i="105"/>
  <c r="I16" i="105"/>
  <c r="I139" i="9"/>
  <c r="I10" i="113"/>
  <c r="I30" i="62"/>
  <c r="I20" i="62"/>
  <c r="I20" i="100"/>
  <c r="I30" i="100"/>
  <c r="I17" i="101"/>
  <c r="J31" i="150"/>
  <c r="J10" i="150" s="1"/>
  <c r="J10" i="145"/>
  <c r="I30" i="25"/>
  <c r="I20" i="25"/>
  <c r="I16" i="50"/>
  <c r="I10" i="50" s="1"/>
  <c r="I17" i="50"/>
  <c r="I30" i="69"/>
  <c r="I20" i="69"/>
  <c r="I10" i="69" s="1"/>
  <c r="I30" i="37"/>
  <c r="I20" i="37"/>
  <c r="I10" i="103"/>
  <c r="J10" i="153"/>
  <c r="J10" i="166"/>
  <c r="J10" i="72"/>
  <c r="I10" i="6"/>
  <c r="I20" i="131"/>
  <c r="J10" i="170"/>
  <c r="I20" i="24"/>
  <c r="I139" i="163"/>
  <c r="I139" i="75"/>
  <c r="I139" i="64"/>
  <c r="I139" i="89"/>
  <c r="I10" i="42"/>
  <c r="I16" i="96"/>
  <c r="J16" i="42"/>
  <c r="J10" i="42" s="1"/>
  <c r="I17" i="35"/>
  <c r="I16" i="35"/>
  <c r="I10" i="35" s="1"/>
  <c r="I18" i="85"/>
  <c r="I16" i="85"/>
  <c r="J10" i="155"/>
  <c r="J10" i="102"/>
  <c r="I10" i="157"/>
  <c r="J10" i="103"/>
  <c r="I10" i="7"/>
  <c r="I17" i="46"/>
  <c r="I16" i="46"/>
  <c r="J10" i="109"/>
  <c r="J10" i="111"/>
  <c r="J10" i="120"/>
  <c r="J16" i="147"/>
  <c r="I10" i="149"/>
  <c r="J16" i="35"/>
  <c r="J10" i="35" s="1"/>
  <c r="I139" i="53"/>
  <c r="I30" i="107"/>
  <c r="I20" i="107"/>
  <c r="I30" i="30"/>
  <c r="I20" i="30"/>
  <c r="J31" i="3"/>
  <c r="J10" i="3" s="1"/>
  <c r="J10" i="11"/>
  <c r="I16" i="127"/>
  <c r="J10" i="172"/>
  <c r="J10" i="87"/>
  <c r="J16" i="7"/>
  <c r="J10" i="7" s="1"/>
  <c r="J16" i="20"/>
  <c r="J16" i="32"/>
  <c r="I10" i="34"/>
  <c r="I10" i="56"/>
  <c r="I10" i="70"/>
  <c r="J16" i="76"/>
  <c r="J10" i="112"/>
  <c r="I10" i="142"/>
  <c r="I10" i="65"/>
  <c r="J10" i="56"/>
  <c r="J10" i="19"/>
  <c r="J10" i="8"/>
  <c r="I10" i="3"/>
  <c r="I10" i="19"/>
  <c r="I16" i="116"/>
  <c r="I10" i="116" s="1"/>
  <c r="J10" i="119"/>
  <c r="BW21" i="2"/>
  <c r="J10" i="124"/>
  <c r="I10" i="144"/>
  <c r="J10" i="165"/>
  <c r="I10" i="171"/>
  <c r="BW32" i="2"/>
  <c r="I18" i="76"/>
  <c r="G146" i="106"/>
  <c r="C146" i="106"/>
  <c r="C146" i="154"/>
  <c r="G146" i="154"/>
  <c r="I17" i="94"/>
  <c r="C146" i="110"/>
  <c r="G146" i="110"/>
  <c r="I10" i="57"/>
  <c r="I18" i="51"/>
  <c r="C146" i="134"/>
  <c r="G146" i="134"/>
  <c r="I139" i="130"/>
  <c r="C146" i="171"/>
  <c r="I30" i="167"/>
  <c r="J10" i="12"/>
  <c r="I30" i="96"/>
  <c r="I30" i="48"/>
  <c r="J10" i="16"/>
  <c r="C146" i="14"/>
  <c r="G146" i="14"/>
  <c r="I18" i="25"/>
  <c r="G146" i="69"/>
  <c r="C146" i="69"/>
  <c r="I17" i="62"/>
  <c r="I18" i="93"/>
  <c r="I17" i="83"/>
  <c r="I30" i="46"/>
  <c r="I10" i="145"/>
  <c r="J10" i="154"/>
  <c r="I17" i="61"/>
  <c r="J10" i="43"/>
  <c r="C146" i="119"/>
  <c r="G146" i="119"/>
  <c r="I20" i="109"/>
  <c r="I10" i="109" s="1"/>
  <c r="I10" i="9"/>
  <c r="I20" i="122"/>
  <c r="I10" i="88"/>
  <c r="I17" i="16"/>
  <c r="I30" i="64"/>
  <c r="I17" i="31"/>
  <c r="I30" i="60"/>
  <c r="G146" i="144"/>
  <c r="C146" i="144"/>
  <c r="I18" i="100"/>
  <c r="I30" i="147"/>
  <c r="I17" i="27"/>
  <c r="I18" i="95"/>
  <c r="BW34" i="2"/>
  <c r="BW22" i="2"/>
  <c r="BW25" i="2"/>
  <c r="J37" i="9"/>
  <c r="J35" i="9" s="1"/>
  <c r="BW15" i="2"/>
  <c r="I10" i="110"/>
  <c r="J10" i="127"/>
  <c r="J10" i="149"/>
  <c r="I17" i="43"/>
  <c r="C146" i="57"/>
  <c r="G146" i="57"/>
  <c r="G146" i="142"/>
  <c r="C146" i="142"/>
  <c r="I18" i="5"/>
  <c r="C146" i="170"/>
  <c r="C146" i="127"/>
  <c r="C146" i="166"/>
  <c r="G146" i="109"/>
  <c r="C146" i="109"/>
  <c r="G146" i="11"/>
  <c r="C146" i="11"/>
  <c r="C146" i="87"/>
  <c r="G146" i="87"/>
  <c r="I139" i="100"/>
  <c r="I30" i="98"/>
  <c r="I30" i="82"/>
  <c r="J10" i="95"/>
  <c r="C146" i="2"/>
  <c r="G146" i="2"/>
  <c r="I10" i="2"/>
  <c r="BW12" i="2"/>
  <c r="I10" i="172"/>
  <c r="I10" i="170"/>
  <c r="I20" i="169"/>
  <c r="I10" i="169" s="1"/>
  <c r="I17" i="168"/>
  <c r="I10" i="166"/>
  <c r="I10" i="165"/>
  <c r="I17" i="158"/>
  <c r="I17" i="155"/>
  <c r="J16" i="144"/>
  <c r="J10" i="144" s="1"/>
  <c r="I10" i="143"/>
  <c r="J10" i="141"/>
  <c r="I10" i="141"/>
  <c r="J16" i="138"/>
  <c r="I10" i="134"/>
  <c r="I17" i="131"/>
  <c r="I17" i="129"/>
  <c r="I10" i="127"/>
  <c r="I17" i="126"/>
  <c r="I10" i="123"/>
  <c r="I10" i="115"/>
  <c r="I10" i="114"/>
  <c r="I17" i="112"/>
  <c r="I10" i="111"/>
  <c r="J10" i="110"/>
  <c r="I17" i="73"/>
  <c r="J31" i="9"/>
  <c r="I18" i="9"/>
  <c r="I20" i="9"/>
  <c r="J68" i="9"/>
  <c r="BW68" i="2" s="1"/>
  <c r="J20" i="9"/>
  <c r="BW33" i="2"/>
  <c r="BW31" i="2"/>
  <c r="BW143" i="2"/>
  <c r="BW38" i="2" l="1"/>
  <c r="H194" i="147"/>
  <c r="H201" i="147" s="1"/>
  <c r="H194" i="108"/>
  <c r="H201" i="108" s="1"/>
  <c r="H194" i="115"/>
  <c r="H201" i="115" s="1"/>
  <c r="H194" i="143"/>
  <c r="H201" i="143" s="1"/>
  <c r="I20" i="105"/>
  <c r="H10" i="105"/>
  <c r="I16" i="77"/>
  <c r="I20" i="152"/>
  <c r="H10" i="152"/>
  <c r="H10" i="83"/>
  <c r="H194" i="83" s="1"/>
  <c r="H201" i="83" s="1"/>
  <c r="I20" i="130"/>
  <c r="H10" i="130"/>
  <c r="H194" i="130" s="1"/>
  <c r="H201" i="130" s="1"/>
  <c r="H10" i="161"/>
  <c r="H10" i="39"/>
  <c r="H194" i="39" s="1"/>
  <c r="H201" i="39" s="1"/>
  <c r="I20" i="39"/>
  <c r="H10" i="81"/>
  <c r="H194" i="81" s="1"/>
  <c r="H201" i="81" s="1"/>
  <c r="I20" i="81"/>
  <c r="I20" i="119"/>
  <c r="H10" i="119"/>
  <c r="H10" i="28"/>
  <c r="H194" i="28" s="1"/>
  <c r="H201" i="28" s="1"/>
  <c r="H10" i="86"/>
  <c r="H194" i="86" s="1"/>
  <c r="H201" i="86" s="1"/>
  <c r="I16" i="86"/>
  <c r="H10" i="72"/>
  <c r="H194" i="72" s="1"/>
  <c r="H201" i="72" s="1"/>
  <c r="I16" i="72"/>
  <c r="I10" i="72" s="1"/>
  <c r="H10" i="48"/>
  <c r="H194" i="48" s="1"/>
  <c r="H201" i="48" s="1"/>
  <c r="I16" i="48"/>
  <c r="I16" i="101"/>
  <c r="I10" i="101" s="1"/>
  <c r="BW30" i="2"/>
  <c r="I16" i="27"/>
  <c r="I20" i="64"/>
  <c r="I16" i="61"/>
  <c r="I16" i="83"/>
  <c r="I20" i="96"/>
  <c r="I20" i="147"/>
  <c r="I20" i="60"/>
  <c r="I16" i="16"/>
  <c r="I10" i="16" s="1"/>
  <c r="I16" i="25"/>
  <c r="I16" i="5"/>
  <c r="I10" i="5" s="1"/>
  <c r="I16" i="95"/>
  <c r="I10" i="95" s="1"/>
  <c r="I16" i="100"/>
  <c r="I16" i="31"/>
  <c r="I16" i="160"/>
  <c r="I10" i="160" s="1"/>
  <c r="I20" i="46"/>
  <c r="I16" i="93"/>
  <c r="I16" i="94"/>
  <c r="I10" i="94" s="1"/>
  <c r="I16" i="73"/>
  <c r="I20" i="82"/>
  <c r="I16" i="43"/>
  <c r="I10" i="43" s="1"/>
  <c r="I16" i="119"/>
  <c r="I16" i="62"/>
  <c r="I16" i="76"/>
  <c r="BW18" i="2"/>
  <c r="I20" i="98"/>
  <c r="I20" i="48"/>
  <c r="I20" i="167"/>
  <c r="I16" i="51"/>
  <c r="I16" i="4"/>
  <c r="I10" i="4" s="1"/>
  <c r="I16" i="168"/>
  <c r="I16" i="158"/>
  <c r="I16" i="155"/>
  <c r="I10" i="155" s="1"/>
  <c r="I16" i="131"/>
  <c r="I16" i="129"/>
  <c r="I10" i="129" s="1"/>
  <c r="BW17" i="2"/>
  <c r="I16" i="126"/>
  <c r="I16" i="112"/>
  <c r="I10" i="112" s="1"/>
  <c r="I16" i="102"/>
  <c r="I10" i="102" s="1"/>
  <c r="BW155" i="2"/>
  <c r="BW157" i="2"/>
  <c r="BW152" i="2"/>
  <c r="BW151" i="2"/>
  <c r="BW139" i="2"/>
  <c r="J39" i="9"/>
  <c r="J10" i="9" s="1"/>
  <c r="I39" i="9"/>
  <c r="J146" i="9"/>
  <c r="J139" i="9" s="1"/>
  <c r="F146" i="9"/>
  <c r="C146" i="9" s="1"/>
  <c r="J39" i="10"/>
  <c r="J10" i="10" s="1"/>
  <c r="I10" i="119" l="1"/>
  <c r="H194" i="161"/>
  <c r="H201" i="161" s="1"/>
  <c r="H194" i="152"/>
  <c r="H201" i="152" s="1"/>
  <c r="H194" i="105"/>
  <c r="H201" i="105" s="1"/>
  <c r="H194" i="119"/>
  <c r="H201" i="119" s="1"/>
  <c r="BW20" i="2"/>
  <c r="BW16" i="2"/>
  <c r="I39" i="10"/>
  <c r="I10" i="10" l="1"/>
  <c r="L10" i="10"/>
  <c r="C39" i="85"/>
  <c r="C39" i="98"/>
  <c r="C39" i="159"/>
  <c r="C39" i="161"/>
  <c r="C39" i="11"/>
  <c r="C39" i="13"/>
  <c r="C39" i="93"/>
  <c r="C39" i="35"/>
  <c r="C39" i="171"/>
  <c r="C39" i="155"/>
  <c r="C39" i="163"/>
  <c r="C39" i="12"/>
  <c r="C39" i="118"/>
  <c r="C39" i="130"/>
  <c r="C39" i="99"/>
  <c r="C39" i="46"/>
  <c r="C39" i="87"/>
  <c r="C39" i="54"/>
  <c r="C39" i="49"/>
  <c r="C39" i="20"/>
  <c r="C39" i="55"/>
  <c r="C39" i="27"/>
  <c r="C39" i="38"/>
  <c r="C39" i="60"/>
  <c r="C39" i="97"/>
  <c r="C39" i="173"/>
  <c r="C39" i="133"/>
  <c r="C39" i="41"/>
  <c r="C39" i="138"/>
  <c r="C39" i="92"/>
  <c r="C39" i="172"/>
  <c r="C39" i="109"/>
  <c r="C39" i="137"/>
  <c r="C39" i="37"/>
  <c r="C39" i="58"/>
  <c r="C39" i="2"/>
  <c r="C39" i="110"/>
  <c r="C39" i="24"/>
  <c r="C39" i="135"/>
  <c r="C39" i="76"/>
  <c r="C39" i="59"/>
  <c r="C39" i="63"/>
  <c r="C39" i="126"/>
  <c r="C39" i="81"/>
  <c r="C39" i="69"/>
  <c r="C39" i="147"/>
  <c r="C39" i="174"/>
  <c r="C39" i="57"/>
  <c r="C39" i="107"/>
  <c r="C39" i="89"/>
  <c r="C39" i="105"/>
  <c r="C39" i="170"/>
  <c r="C39" i="14"/>
  <c r="C39" i="23"/>
  <c r="C39" i="106"/>
  <c r="C39" i="51"/>
  <c r="C39" i="96"/>
  <c r="C39" i="80"/>
  <c r="C39" i="39"/>
  <c r="C39" i="141"/>
  <c r="C39" i="64"/>
  <c r="C39" i="31"/>
  <c r="C39" i="48"/>
  <c r="C39" i="28"/>
  <c r="C39" i="75"/>
  <c r="C39" i="90"/>
  <c r="C39" i="73"/>
  <c r="C39" i="122"/>
  <c r="C39" i="32"/>
  <c r="C39" i="86"/>
  <c r="C39" i="79"/>
  <c r="C39" i="74"/>
  <c r="C39" i="108"/>
  <c r="J39" i="93"/>
  <c r="J10" i="93" s="1"/>
  <c r="C39" i="131"/>
  <c r="C39" i="132"/>
  <c r="C39" i="77"/>
  <c r="C39" i="62"/>
  <c r="C39" i="53"/>
  <c r="C39" i="100"/>
  <c r="C39" i="82"/>
  <c r="C39" i="116"/>
  <c r="J39" i="85"/>
  <c r="J10" i="85" s="1"/>
  <c r="C39" i="68"/>
  <c r="C39" i="83"/>
  <c r="C39" i="84"/>
  <c r="J39" i="161"/>
  <c r="J10" i="161" s="1"/>
  <c r="C39" i="125"/>
  <c r="C39" i="158"/>
  <c r="C39" i="139"/>
  <c r="C39" i="25"/>
  <c r="C39" i="140"/>
  <c r="C39" i="136"/>
  <c r="C39" i="117"/>
  <c r="J39" i="162"/>
  <c r="J10" i="162" s="1"/>
  <c r="C39" i="162"/>
  <c r="J39" i="108"/>
  <c r="J10" i="108" s="1"/>
  <c r="J39" i="53"/>
  <c r="J10" i="53" s="1"/>
  <c r="C39" i="47"/>
  <c r="J39" i="105"/>
  <c r="J10" i="105" s="1"/>
  <c r="C39" i="40"/>
  <c r="J39" i="83"/>
  <c r="J10" i="83" s="1"/>
  <c r="J39" i="125"/>
  <c r="J10" i="125" s="1"/>
  <c r="J39" i="96"/>
  <c r="J10" i="96" s="1"/>
  <c r="C39" i="152"/>
  <c r="J39" i="131"/>
  <c r="J10" i="131" s="1"/>
  <c r="J39" i="38"/>
  <c r="J10" i="38" s="1"/>
  <c r="J39" i="152"/>
  <c r="J10" i="152" s="1"/>
  <c r="J39" i="138"/>
  <c r="J10" i="138" s="1"/>
  <c r="J39" i="84"/>
  <c r="J10" i="84" s="1"/>
  <c r="J39" i="168"/>
  <c r="J10" i="168" s="1"/>
  <c r="J39" i="20"/>
  <c r="J10" i="20" s="1"/>
  <c r="C39" i="61"/>
  <c r="J39" i="13"/>
  <c r="J10" i="13" s="1"/>
  <c r="J39" i="159"/>
  <c r="J10" i="159" s="1"/>
  <c r="J39" i="174"/>
  <c r="J10" i="174" s="1"/>
  <c r="J39" i="28"/>
  <c r="J10" i="28" s="1"/>
  <c r="J39" i="137"/>
  <c r="J10" i="137" s="1"/>
  <c r="J39" i="136"/>
  <c r="J10" i="136" s="1"/>
  <c r="J39" i="98"/>
  <c r="J10" i="98" s="1"/>
  <c r="J39" i="27"/>
  <c r="J10" i="27" s="1"/>
  <c r="J39" i="63"/>
  <c r="J10" i="63" s="1"/>
  <c r="J39" i="46"/>
  <c r="J10" i="46" s="1"/>
  <c r="J39" i="167"/>
  <c r="J10" i="167" s="1"/>
  <c r="J39" i="54"/>
  <c r="J10" i="54" s="1"/>
  <c r="J39" i="59"/>
  <c r="J10" i="59" s="1"/>
  <c r="J39" i="55"/>
  <c r="J10" i="55" s="1"/>
  <c r="J39" i="147"/>
  <c r="J10" i="147" s="1"/>
  <c r="J39" i="86"/>
  <c r="J10" i="86" s="1"/>
  <c r="J39" i="132"/>
  <c r="J10" i="132" s="1"/>
  <c r="J39" i="163"/>
  <c r="J10" i="163" s="1"/>
  <c r="J39" i="37"/>
  <c r="J10" i="37" s="1"/>
  <c r="J39" i="47"/>
  <c r="J10" i="47" s="1"/>
  <c r="J39" i="23"/>
  <c r="J10" i="23" s="1"/>
  <c r="J39" i="107"/>
  <c r="J10" i="107" s="1"/>
  <c r="J39" i="76"/>
  <c r="J10" i="76" s="1"/>
  <c r="J39" i="51"/>
  <c r="J10" i="51" s="1"/>
  <c r="J39" i="73"/>
  <c r="J10" i="73" s="1"/>
  <c r="J39" i="133"/>
  <c r="J10" i="133" s="1"/>
  <c r="J39" i="64"/>
  <c r="J10" i="64" s="1"/>
  <c r="J39" i="49"/>
  <c r="J10" i="49" s="1"/>
  <c r="J39" i="117"/>
  <c r="J10" i="117" s="1"/>
  <c r="J39" i="81"/>
  <c r="J10" i="81" s="1"/>
  <c r="J39" i="68"/>
  <c r="J10" i="68" s="1"/>
  <c r="J39" i="80"/>
  <c r="J10" i="80" s="1"/>
  <c r="J39" i="48"/>
  <c r="J10" i="48" s="1"/>
  <c r="J39" i="32"/>
  <c r="J10" i="32" s="1"/>
  <c r="J39" i="60"/>
  <c r="J10" i="60" s="1"/>
  <c r="J39" i="30"/>
  <c r="J10" i="30" s="1"/>
  <c r="J39" i="41"/>
  <c r="J10" i="41" s="1"/>
  <c r="J39" i="140"/>
  <c r="J10" i="140" s="1"/>
  <c r="J39" i="90"/>
  <c r="J10" i="90" s="1"/>
  <c r="J39" i="100"/>
  <c r="J10" i="100" s="1"/>
  <c r="J39" i="61"/>
  <c r="J10" i="61" s="1"/>
  <c r="J39" i="173"/>
  <c r="J10" i="173" s="1"/>
  <c r="J39" i="158"/>
  <c r="J10" i="158" s="1"/>
  <c r="J39" i="99"/>
  <c r="J10" i="99" s="1"/>
  <c r="J39" i="135"/>
  <c r="J10" i="135" s="1"/>
  <c r="J39" i="139"/>
  <c r="J10" i="139" s="1"/>
  <c r="J39" i="74"/>
  <c r="J10" i="74" s="1"/>
  <c r="J39" i="156"/>
  <c r="J10" i="156" s="1"/>
  <c r="J39" i="25"/>
  <c r="J10" i="25" s="1"/>
  <c r="J39" i="79"/>
  <c r="J10" i="79" s="1"/>
  <c r="J39" i="31"/>
  <c r="J10" i="31" s="1"/>
  <c r="J39" i="130"/>
  <c r="J10" i="130" s="1"/>
  <c r="J39" i="62"/>
  <c r="J10" i="62" s="1"/>
  <c r="J39" i="75"/>
  <c r="J10" i="75" s="1"/>
  <c r="J39" i="126"/>
  <c r="J10" i="126" s="1"/>
  <c r="J39" i="24"/>
  <c r="J10" i="24" s="1"/>
  <c r="J39" i="122"/>
  <c r="J10" i="122" s="1"/>
  <c r="J39" i="77"/>
  <c r="J10" i="77" s="1"/>
  <c r="J39" i="82"/>
  <c r="J10" i="82" s="1"/>
  <c r="J39" i="97"/>
  <c r="J10" i="97" s="1"/>
  <c r="J39" i="118"/>
  <c r="J10" i="118" s="1"/>
  <c r="J39" i="40"/>
  <c r="J10" i="40" s="1"/>
  <c r="J39" i="89"/>
  <c r="J10" i="89" s="1"/>
  <c r="J39" i="39"/>
  <c r="J10" i="39" s="1"/>
  <c r="I39" i="20" l="1"/>
  <c r="I10" i="20" s="1"/>
  <c r="I39" i="105"/>
  <c r="I10" i="105" s="1"/>
  <c r="I39" i="161"/>
  <c r="I10" i="161" s="1"/>
  <c r="I39" i="27"/>
  <c r="I10" i="27" s="1"/>
  <c r="I39" i="13"/>
  <c r="I10" i="13" s="1"/>
  <c r="I39" i="137"/>
  <c r="I10" i="137" s="1"/>
  <c r="I39" i="125"/>
  <c r="I10" i="125" s="1"/>
  <c r="I39" i="152"/>
  <c r="I10" i="152" s="1"/>
  <c r="I39" i="122"/>
  <c r="I10" i="122" s="1"/>
  <c r="I39" i="130"/>
  <c r="I10" i="130" s="1"/>
  <c r="I39" i="147"/>
  <c r="I10" i="147" s="1"/>
  <c r="I39" i="32"/>
  <c r="I10" i="32" s="1"/>
  <c r="I39" i="139"/>
  <c r="I10" i="139" s="1"/>
  <c r="I39" i="40"/>
  <c r="I10" i="40" s="1"/>
  <c r="I39" i="90"/>
  <c r="I10" i="90" s="1"/>
  <c r="I39" i="163"/>
  <c r="I10" i="163" s="1"/>
  <c r="I39" i="68"/>
  <c r="I10" i="68" s="1"/>
  <c r="I39" i="133"/>
  <c r="I10" i="133" s="1"/>
  <c r="I39" i="98"/>
  <c r="I10" i="98" s="1"/>
  <c r="I39" i="97"/>
  <c r="I10" i="97" s="1"/>
  <c r="I39" i="38"/>
  <c r="I10" i="38" s="1"/>
  <c r="I39" i="167"/>
  <c r="I10" i="167" s="1"/>
  <c r="I39" i="159"/>
  <c r="I10" i="159" s="1"/>
  <c r="I39" i="25"/>
  <c r="I10" i="25" s="1"/>
  <c r="I39" i="63"/>
  <c r="I10" i="63" s="1"/>
  <c r="I39" i="136"/>
  <c r="I10" i="136" s="1"/>
  <c r="I39" i="51"/>
  <c r="I10" i="51" s="1"/>
  <c r="I39" i="118"/>
  <c r="I10" i="118" s="1"/>
  <c r="I39" i="174"/>
  <c r="I10" i="174" s="1"/>
  <c r="I39" i="126"/>
  <c r="I10" i="126" s="1"/>
  <c r="I39" i="39"/>
  <c r="I10" i="39" s="1"/>
  <c r="I39" i="135"/>
  <c r="I10" i="135" s="1"/>
  <c r="I39" i="99"/>
  <c r="I10" i="99" s="1"/>
  <c r="I39" i="158"/>
  <c r="I10" i="158" s="1"/>
  <c r="I39" i="81"/>
  <c r="I10" i="81" s="1"/>
  <c r="I39" i="54"/>
  <c r="I10" i="54" s="1"/>
  <c r="I39" i="83"/>
  <c r="I10" i="83" s="1"/>
  <c r="I39" i="89"/>
  <c r="I10" i="89" s="1"/>
  <c r="I39" i="140"/>
  <c r="I10" i="140" s="1"/>
  <c r="I39" i="96"/>
  <c r="I10" i="96" s="1"/>
  <c r="I39" i="46"/>
  <c r="I10" i="46" s="1"/>
  <c r="I39" i="49"/>
  <c r="I10" i="49" s="1"/>
  <c r="I39" i="23"/>
  <c r="I10" i="23" s="1"/>
  <c r="I39" i="55"/>
  <c r="I10" i="55" s="1"/>
  <c r="I39" i="108"/>
  <c r="I10" i="108" s="1"/>
  <c r="I39" i="62"/>
  <c r="I10" i="62" s="1"/>
  <c r="I39" i="162"/>
  <c r="I10" i="162" s="1"/>
  <c r="I39" i="41"/>
  <c r="I10" i="41" s="1"/>
  <c r="I39" i="64"/>
  <c r="I10" i="64" s="1"/>
  <c r="I39" i="28"/>
  <c r="I10" i="28" s="1"/>
  <c r="I39" i="84"/>
  <c r="I10" i="84" s="1"/>
  <c r="I39" i="48"/>
  <c r="I10" i="48" s="1"/>
  <c r="I39" i="156"/>
  <c r="I10" i="156" s="1"/>
  <c r="I39" i="30"/>
  <c r="I10" i="30" s="1"/>
  <c r="I39" i="73"/>
  <c r="I10" i="73" s="1"/>
  <c r="I39" i="82"/>
  <c r="I10" i="82" s="1"/>
  <c r="I39" i="75"/>
  <c r="I10" i="75" s="1"/>
  <c r="I39" i="131"/>
  <c r="I10" i="131" s="1"/>
  <c r="I39" i="60"/>
  <c r="I10" i="60" s="1"/>
  <c r="I39" i="138"/>
  <c r="I10" i="138" s="1"/>
  <c r="I39" i="47"/>
  <c r="I10" i="47" s="1"/>
  <c r="I39" i="100"/>
  <c r="I10" i="100" s="1"/>
  <c r="I39" i="59"/>
  <c r="I10" i="59" s="1"/>
  <c r="I39" i="168"/>
  <c r="I10" i="168" s="1"/>
  <c r="I39" i="76"/>
  <c r="I10" i="76" s="1"/>
  <c r="I39" i="107"/>
  <c r="I10" i="107" s="1"/>
  <c r="I39" i="53"/>
  <c r="I10" i="53" s="1"/>
  <c r="I39" i="61"/>
  <c r="I10" i="61" s="1"/>
  <c r="I39" i="37"/>
  <c r="I10" i="37" s="1"/>
  <c r="I39" i="77"/>
  <c r="I10" i="77" s="1"/>
  <c r="I39" i="85"/>
  <c r="I10" i="85" s="1"/>
  <c r="I39" i="93"/>
  <c r="I10" i="93" s="1"/>
  <c r="I39" i="79"/>
  <c r="I10" i="79" s="1"/>
  <c r="I39" i="132"/>
  <c r="I10" i="132" s="1"/>
  <c r="I39" i="74"/>
  <c r="I10" i="74" s="1"/>
  <c r="I39" i="173"/>
  <c r="I10" i="173" s="1"/>
  <c r="I39" i="117"/>
  <c r="I10" i="117" s="1"/>
  <c r="I39" i="80"/>
  <c r="I10" i="80" s="1"/>
  <c r="I39" i="31"/>
  <c r="I10" i="31" s="1"/>
  <c r="I39" i="24"/>
  <c r="I10" i="24" s="1"/>
  <c r="I39" i="86"/>
  <c r="I10" i="86" s="1"/>
  <c r="BW11" i="2" l="1"/>
  <c r="BW40" i="2"/>
  <c r="BW10" i="2" l="1"/>
  <c r="BW39" i="2" l="1"/>
  <c r="C43" i="55" l="1"/>
  <c r="C43" i="68"/>
  <c r="C43" i="81"/>
  <c r="C43" i="23"/>
  <c r="C43" i="99"/>
  <c r="C43" i="53"/>
  <c r="C43" i="13"/>
  <c r="C43" i="27"/>
  <c r="C43" i="133"/>
  <c r="C43" i="61"/>
  <c r="C43" i="105"/>
  <c r="C43" i="64"/>
  <c r="C43" i="137"/>
  <c r="C43" i="173"/>
  <c r="C43" i="74"/>
  <c r="C43" i="90"/>
  <c r="C43" i="41"/>
  <c r="C43" i="80"/>
  <c r="C43" i="62"/>
  <c r="C43" i="147"/>
  <c r="C43" i="132"/>
  <c r="C43" i="20"/>
  <c r="C43" i="75"/>
  <c r="C43" i="107"/>
  <c r="C43" i="38"/>
  <c r="C43" i="73"/>
  <c r="C43" i="63"/>
  <c r="C43" i="152"/>
  <c r="C43" i="158"/>
  <c r="C43" i="59"/>
  <c r="C43" i="126"/>
  <c r="C43" i="77"/>
  <c r="C43" i="163"/>
  <c r="C43" i="46"/>
  <c r="C43" i="125"/>
  <c r="C43" i="161"/>
  <c r="C43" i="32"/>
  <c r="C43" i="118"/>
  <c r="C43" i="40"/>
  <c r="C43" i="122"/>
  <c r="C43" i="79"/>
  <c r="C43" i="159"/>
  <c r="C43" i="140"/>
  <c r="C43" i="89"/>
  <c r="C43" i="131"/>
  <c r="C43" i="97"/>
  <c r="C43" i="82"/>
  <c r="C43" i="24"/>
  <c r="C43" i="96"/>
  <c r="C43" i="100"/>
  <c r="C43" i="49"/>
  <c r="C43" i="98"/>
  <c r="C43" i="54"/>
  <c r="C43" i="83"/>
  <c r="C43" i="130"/>
  <c r="C43" i="135"/>
  <c r="C43" i="138"/>
  <c r="C43" i="31"/>
  <c r="C43" i="84"/>
  <c r="C43" i="139"/>
  <c r="C43" i="28"/>
  <c r="C43" i="37"/>
  <c r="C43" i="86"/>
  <c r="C43" i="51"/>
  <c r="C43" i="93"/>
  <c r="C43" i="30"/>
  <c r="C43" i="85"/>
  <c r="C43" i="162"/>
  <c r="C43" i="60"/>
  <c r="I43" i="140"/>
  <c r="I42" i="140" s="1"/>
  <c r="C43" i="174"/>
  <c r="C43" i="47"/>
  <c r="C43" i="117"/>
  <c r="C43" i="25"/>
  <c r="C43" i="76"/>
  <c r="C43" i="136"/>
  <c r="C43" i="39"/>
  <c r="C43" i="108"/>
  <c r="C43" i="9"/>
  <c r="I43" i="152"/>
  <c r="I42" i="152" s="1"/>
  <c r="I43" i="30"/>
  <c r="I42" i="30" s="1"/>
  <c r="I43" i="82"/>
  <c r="I42" i="82" s="1"/>
  <c r="I43" i="13"/>
  <c r="I42" i="13" s="1"/>
  <c r="I43" i="137"/>
  <c r="I42" i="137" s="1"/>
  <c r="I43" i="125"/>
  <c r="I42" i="125" s="1"/>
  <c r="J43" i="174"/>
  <c r="J42" i="174" s="1"/>
  <c r="J43" i="126"/>
  <c r="J42" i="126" s="1"/>
  <c r="J43" i="156"/>
  <c r="J42" i="156" s="1"/>
  <c r="I43" i="105"/>
  <c r="I42" i="105" s="1"/>
  <c r="I43" i="31"/>
  <c r="I42" i="31" s="1"/>
  <c r="J43" i="54"/>
  <c r="J42" i="54" s="1"/>
  <c r="J43" i="122"/>
  <c r="J42" i="122" s="1"/>
  <c r="J43" i="163"/>
  <c r="J42" i="163" s="1"/>
  <c r="J43" i="76"/>
  <c r="J42" i="76" s="1"/>
  <c r="J43" i="139"/>
  <c r="J42" i="139" s="1"/>
  <c r="I43" i="85"/>
  <c r="I42" i="85" s="1"/>
  <c r="I43" i="132"/>
  <c r="I42" i="132" s="1"/>
  <c r="I43" i="74"/>
  <c r="I42" i="74" s="1"/>
  <c r="J43" i="117"/>
  <c r="J42" i="117" s="1"/>
  <c r="I43" i="73"/>
  <c r="I42" i="73" s="1"/>
  <c r="J43" i="90"/>
  <c r="J42" i="90" s="1"/>
  <c r="J43" i="84"/>
  <c r="J42" i="84" s="1"/>
  <c r="I43" i="75"/>
  <c r="I42" i="75" s="1"/>
  <c r="J43" i="46"/>
  <c r="J42" i="46" s="1"/>
  <c r="I43" i="81"/>
  <c r="I42" i="81" s="1"/>
  <c r="J43" i="80"/>
  <c r="J42" i="80" s="1"/>
  <c r="J43" i="136"/>
  <c r="J42" i="136" s="1"/>
  <c r="J43" i="77"/>
  <c r="J42" i="77" s="1"/>
  <c r="I43" i="156" l="1"/>
  <c r="I42" i="156" s="1"/>
  <c r="I43" i="61"/>
  <c r="I42" i="61" s="1"/>
  <c r="I43" i="9"/>
  <c r="I42" i="9" s="1"/>
  <c r="J43" i="133"/>
  <c r="J42" i="133" s="1"/>
  <c r="J43" i="62"/>
  <c r="J42" i="62" s="1"/>
  <c r="J43" i="137"/>
  <c r="J42" i="137" s="1"/>
  <c r="J43" i="13"/>
  <c r="J42" i="13" s="1"/>
  <c r="J43" i="30"/>
  <c r="J42" i="30" s="1"/>
  <c r="I43" i="37"/>
  <c r="I42" i="37" s="1"/>
  <c r="J43" i="53"/>
  <c r="J42" i="53" s="1"/>
  <c r="J43" i="37"/>
  <c r="J42" i="37" s="1"/>
  <c r="J43" i="173"/>
  <c r="J42" i="173" s="1"/>
  <c r="J43" i="167"/>
  <c r="J42" i="167" s="1"/>
  <c r="J43" i="48"/>
  <c r="J42" i="48" s="1"/>
  <c r="J43" i="63"/>
  <c r="J42" i="63" s="1"/>
  <c r="J43" i="132"/>
  <c r="J42" i="132" s="1"/>
  <c r="I43" i="122"/>
  <c r="I42" i="122" s="1"/>
  <c r="J43" i="31"/>
  <c r="J42" i="31" s="1"/>
  <c r="J43" i="105"/>
  <c r="J42" i="105" s="1"/>
  <c r="I43" i="133"/>
  <c r="I42" i="133" s="1"/>
  <c r="J43" i="10"/>
  <c r="J42" i="10" s="1"/>
  <c r="J43" i="99"/>
  <c r="J42" i="99" s="1"/>
  <c r="J43" i="140"/>
  <c r="J42" i="140" s="1"/>
  <c r="I43" i="48"/>
  <c r="I42" i="48" s="1"/>
  <c r="I43" i="174"/>
  <c r="I42" i="174" s="1"/>
  <c r="I43" i="28"/>
  <c r="I42" i="28" s="1"/>
  <c r="J43" i="74"/>
  <c r="J42" i="74" s="1"/>
  <c r="I43" i="167"/>
  <c r="I42" i="167" s="1"/>
  <c r="J43" i="61"/>
  <c r="J42" i="61" s="1"/>
  <c r="I43" i="62"/>
  <c r="I42" i="62" s="1"/>
  <c r="I43" i="99"/>
  <c r="I42" i="99" s="1"/>
  <c r="J43" i="38"/>
  <c r="J42" i="38" s="1"/>
  <c r="I43" i="51"/>
  <c r="I42" i="51" s="1"/>
  <c r="J43" i="51"/>
  <c r="J42" i="51" s="1"/>
  <c r="J43" i="107"/>
  <c r="J42" i="107" s="1"/>
  <c r="I43" i="107"/>
  <c r="I42" i="107" s="1"/>
  <c r="I43" i="68"/>
  <c r="I42" i="68" s="1"/>
  <c r="J43" i="68"/>
  <c r="J42" i="68" s="1"/>
  <c r="I43" i="41"/>
  <c r="I42" i="41" s="1"/>
  <c r="J43" i="41"/>
  <c r="J42" i="41" s="1"/>
  <c r="J43" i="130"/>
  <c r="J42" i="130" s="1"/>
  <c r="I43" i="130"/>
  <c r="I42" i="130" s="1"/>
  <c r="I43" i="39"/>
  <c r="I42" i="39" s="1"/>
  <c r="J43" i="39"/>
  <c r="J42" i="39" s="1"/>
  <c r="J43" i="168"/>
  <c r="J42" i="168" s="1"/>
  <c r="I43" i="168"/>
  <c r="I42" i="168" s="1"/>
  <c r="J43" i="159"/>
  <c r="J42" i="159" s="1"/>
  <c r="I43" i="159"/>
  <c r="I42" i="159" s="1"/>
  <c r="I43" i="158"/>
  <c r="I42" i="158" s="1"/>
  <c r="J43" i="158"/>
  <c r="J42" i="158" s="1"/>
  <c r="I43" i="138"/>
  <c r="I42" i="138" s="1"/>
  <c r="J43" i="138"/>
  <c r="J42" i="138" s="1"/>
  <c r="J43" i="25"/>
  <c r="J42" i="25" s="1"/>
  <c r="I43" i="25"/>
  <c r="I42" i="25" s="1"/>
  <c r="I43" i="97"/>
  <c r="I42" i="97" s="1"/>
  <c r="J43" i="97"/>
  <c r="J42" i="97" s="1"/>
  <c r="I43" i="40"/>
  <c r="I42" i="40" s="1"/>
  <c r="J43" i="40"/>
  <c r="J42" i="40" s="1"/>
  <c r="J43" i="131"/>
  <c r="J42" i="131" s="1"/>
  <c r="I43" i="131"/>
  <c r="I42" i="131" s="1"/>
  <c r="I43" i="147"/>
  <c r="I42" i="147" s="1"/>
  <c r="J43" i="147"/>
  <c r="J42" i="147" s="1"/>
  <c r="I43" i="118"/>
  <c r="I42" i="118" s="1"/>
  <c r="J43" i="118"/>
  <c r="J42" i="118" s="1"/>
  <c r="I43" i="55"/>
  <c r="I42" i="55" s="1"/>
  <c r="J43" i="55"/>
  <c r="J42" i="55" s="1"/>
  <c r="I43" i="20"/>
  <c r="I42" i="20" s="1"/>
  <c r="J43" i="20"/>
  <c r="J42" i="20" s="1"/>
  <c r="I43" i="60"/>
  <c r="I42" i="60" s="1"/>
  <c r="J43" i="60"/>
  <c r="J42" i="60" s="1"/>
  <c r="J43" i="162"/>
  <c r="J42" i="162" s="1"/>
  <c r="I43" i="162"/>
  <c r="I42" i="162" s="1"/>
  <c r="I43" i="93"/>
  <c r="I42" i="93" s="1"/>
  <c r="J43" i="93"/>
  <c r="J42" i="93" s="1"/>
  <c r="J43" i="96"/>
  <c r="J42" i="96" s="1"/>
  <c r="I43" i="27"/>
  <c r="I42" i="27" s="1"/>
  <c r="J43" i="27"/>
  <c r="J42" i="27" s="1"/>
  <c r="I43" i="96"/>
  <c r="I42" i="96" s="1"/>
  <c r="I43" i="100"/>
  <c r="I42" i="100" s="1"/>
  <c r="I43" i="79"/>
  <c r="I42" i="79" s="1"/>
  <c r="I43" i="135"/>
  <c r="I42" i="135" s="1"/>
  <c r="I43" i="108"/>
  <c r="I42" i="108" s="1"/>
  <c r="J43" i="108"/>
  <c r="J42" i="108" s="1"/>
  <c r="I43" i="89"/>
  <c r="I42" i="89" s="1"/>
  <c r="I43" i="161"/>
  <c r="I42" i="161" s="1"/>
  <c r="J43" i="161"/>
  <c r="J42" i="161" s="1"/>
  <c r="I43" i="83"/>
  <c r="I42" i="83" s="1"/>
  <c r="I43" i="24"/>
  <c r="I42" i="24" s="1"/>
  <c r="I43" i="77"/>
  <c r="I42" i="77" s="1"/>
  <c r="I43" i="136"/>
  <c r="I42" i="136" s="1"/>
  <c r="J43" i="81"/>
  <c r="J42" i="81" s="1"/>
  <c r="I43" i="173"/>
  <c r="I42" i="173" s="1"/>
  <c r="J43" i="75"/>
  <c r="J42" i="75" s="1"/>
  <c r="I43" i="84"/>
  <c r="I42" i="84" s="1"/>
  <c r="I43" i="90"/>
  <c r="I42" i="90" s="1"/>
  <c r="I43" i="163"/>
  <c r="I42" i="163" s="1"/>
  <c r="J43" i="32"/>
  <c r="J42" i="32" s="1"/>
  <c r="I43" i="126"/>
  <c r="I42" i="126" s="1"/>
  <c r="I43" i="59"/>
  <c r="I42" i="59" s="1"/>
  <c r="J43" i="152"/>
  <c r="J42" i="152" s="1"/>
  <c r="I43" i="23"/>
  <c r="I42" i="23" s="1"/>
  <c r="I43" i="86"/>
  <c r="I42" i="86" s="1"/>
  <c r="J43" i="86"/>
  <c r="J42" i="86" s="1"/>
  <c r="J43" i="83"/>
  <c r="J42" i="83" s="1"/>
  <c r="I43" i="54"/>
  <c r="I42" i="54" s="1"/>
  <c r="I43" i="32"/>
  <c r="I42" i="32" s="1"/>
  <c r="J43" i="125"/>
  <c r="J42" i="125" s="1"/>
  <c r="J43" i="82"/>
  <c r="J42" i="82" s="1"/>
  <c r="I43" i="98"/>
  <c r="I42" i="98" s="1"/>
  <c r="J43" i="98"/>
  <c r="J42" i="98" s="1"/>
  <c r="J43" i="64"/>
  <c r="J42" i="64" s="1"/>
  <c r="I43" i="64"/>
  <c r="I42" i="64" s="1"/>
  <c r="I43" i="49"/>
  <c r="I42" i="49" s="1"/>
  <c r="I43" i="47"/>
  <c r="I42" i="47" s="1"/>
  <c r="J43" i="47"/>
  <c r="J42" i="47" s="1"/>
  <c r="I43" i="80"/>
  <c r="I42" i="80" s="1"/>
  <c r="I43" i="46"/>
  <c r="I42" i="46" s="1"/>
  <c r="I43" i="53"/>
  <c r="I42" i="53" s="1"/>
  <c r="J43" i="73"/>
  <c r="J42" i="73" s="1"/>
  <c r="I43" i="117"/>
  <c r="I42" i="117" s="1"/>
  <c r="J43" i="9"/>
  <c r="J42" i="9" s="1"/>
  <c r="J43" i="85"/>
  <c r="J42" i="85" s="1"/>
  <c r="I43" i="139"/>
  <c r="I42" i="139" s="1"/>
  <c r="I43" i="76"/>
  <c r="I42" i="76" s="1"/>
  <c r="J43" i="100"/>
  <c r="J42" i="100" s="1"/>
  <c r="J43" i="59"/>
  <c r="J42" i="59" s="1"/>
  <c r="J43" i="79"/>
  <c r="J42" i="79" s="1"/>
  <c r="J43" i="89"/>
  <c r="J42" i="89" s="1"/>
  <c r="J43" i="24"/>
  <c r="J42" i="24" s="1"/>
  <c r="J43" i="23"/>
  <c r="J42" i="23" s="1"/>
  <c r="J43" i="135"/>
  <c r="J42" i="135" s="1"/>
  <c r="J43" i="49"/>
  <c r="J42" i="49" s="1"/>
  <c r="I43" i="63"/>
  <c r="I42" i="63" s="1"/>
  <c r="J43" i="28"/>
  <c r="J42" i="28" s="1"/>
  <c r="I43" i="10"/>
  <c r="I43" i="38"/>
  <c r="I42" i="38" s="1"/>
  <c r="BW44" i="2" l="1"/>
  <c r="I42" i="10"/>
  <c r="BW43" i="2"/>
  <c r="BW42" i="2" l="1"/>
  <c r="J108" i="170" l="1"/>
  <c r="J103" i="170" s="1"/>
  <c r="J46" i="170" s="1"/>
  <c r="I194" i="170" l="1"/>
  <c r="I196" i="170" s="1"/>
  <c r="I197" i="170" s="1"/>
  <c r="H198" i="170"/>
  <c r="H197" i="170" l="1"/>
  <c r="BW138" i="2"/>
  <c r="BW103" i="2"/>
  <c r="H198" i="164"/>
  <c r="H198" i="123"/>
  <c r="H198" i="111"/>
  <c r="H198" i="71"/>
  <c r="H198" i="121"/>
  <c r="H198" i="153"/>
  <c r="H198" i="78"/>
  <c r="H198" i="6"/>
  <c r="H198" i="4"/>
  <c r="H198" i="101"/>
  <c r="H198" i="102"/>
  <c r="H198" i="109"/>
  <c r="H198" i="106"/>
  <c r="H198" i="166"/>
  <c r="H198" i="114"/>
  <c r="H198" i="134"/>
  <c r="H198" i="171"/>
  <c r="H198" i="12"/>
  <c r="H198" i="72"/>
  <c r="H198" i="36"/>
  <c r="H198" i="26"/>
  <c r="H198" i="50"/>
  <c r="H198" i="65"/>
  <c r="H198" i="157"/>
  <c r="H198" i="8"/>
  <c r="H198" i="113"/>
  <c r="H198" i="128"/>
  <c r="H198" i="88"/>
  <c r="H198" i="160"/>
  <c r="H198" i="112"/>
  <c r="H198" i="57"/>
  <c r="H198" i="165"/>
  <c r="H198" i="129"/>
  <c r="H198" i="58"/>
  <c r="H198" i="11"/>
  <c r="H198" i="92"/>
  <c r="H198" i="14"/>
  <c r="H198" i="49"/>
  <c r="BW108" i="2"/>
  <c r="H198" i="44"/>
  <c r="H198" i="120"/>
  <c r="H198" i="104"/>
  <c r="H198" i="19"/>
  <c r="H198" i="70"/>
  <c r="H198" i="33"/>
  <c r="H198" i="145"/>
  <c r="H198" i="124"/>
  <c r="H198" i="43"/>
  <c r="H198" i="95"/>
  <c r="H198" i="2"/>
  <c r="H198" i="35"/>
  <c r="H198" i="116"/>
  <c r="H198" i="69"/>
  <c r="H198" i="142"/>
  <c r="H198" i="7"/>
  <c r="H198" i="45"/>
  <c r="H198" i="149"/>
  <c r="H198" i="94"/>
  <c r="H198" i="115"/>
  <c r="H198" i="110"/>
  <c r="H198" i="47"/>
  <c r="H198" i="167"/>
  <c r="H198" i="174"/>
  <c r="H198" i="28"/>
  <c r="H198" i="9"/>
  <c r="H198" i="62"/>
  <c r="H198" i="60"/>
  <c r="H198" i="77"/>
  <c r="H198" i="27"/>
  <c r="H198" i="83"/>
  <c r="H198" i="41"/>
  <c r="H198" i="68"/>
  <c r="H198" i="168"/>
  <c r="H198" i="138"/>
  <c r="H198" i="51"/>
  <c r="H198" i="74"/>
  <c r="H198" i="107"/>
  <c r="H198" i="126"/>
  <c r="H198" i="125"/>
  <c r="H198" i="13"/>
  <c r="H197" i="5"/>
  <c r="H198" i="5"/>
  <c r="H197" i="71"/>
  <c r="H197" i="43"/>
  <c r="H197" i="9"/>
  <c r="H197" i="134"/>
  <c r="H198" i="42"/>
  <c r="H198" i="150"/>
  <c r="H198" i="127"/>
  <c r="H198" i="141"/>
  <c r="H198" i="144"/>
  <c r="H198" i="53"/>
  <c r="H198" i="99"/>
  <c r="H198" i="89"/>
  <c r="H198" i="63"/>
  <c r="H198" i="61"/>
  <c r="H198" i="139"/>
  <c r="H198" i="122"/>
  <c r="H198" i="76"/>
  <c r="H198" i="140"/>
  <c r="H198" i="135"/>
  <c r="H198" i="86"/>
  <c r="H198" i="75"/>
  <c r="H198" i="31"/>
  <c r="H198" i="79"/>
  <c r="H198" i="152"/>
  <c r="H198" i="163"/>
  <c r="H198" i="136"/>
  <c r="H198" i="25"/>
  <c r="H198" i="159"/>
  <c r="H198" i="40"/>
  <c r="H198" i="3"/>
  <c r="J199" i="3"/>
  <c r="K138" i="3"/>
  <c r="H197" i="3"/>
  <c r="H197" i="4"/>
  <c r="H197" i="81"/>
  <c r="H198" i="81"/>
  <c r="H197" i="153"/>
  <c r="H197" i="101"/>
  <c r="H197" i="140"/>
  <c r="H197" i="126"/>
  <c r="H198" i="156"/>
  <c r="BW109" i="2"/>
  <c r="H198" i="103"/>
  <c r="H198" i="56"/>
  <c r="H198" i="16"/>
  <c r="H198" i="143"/>
  <c r="H198" i="155"/>
  <c r="H198" i="148"/>
  <c r="H198" i="32"/>
  <c r="H198" i="133"/>
  <c r="H198" i="48"/>
  <c r="H198" i="38"/>
  <c r="H198" i="24"/>
  <c r="H198" i="84"/>
  <c r="H198" i="54"/>
  <c r="H198" i="90"/>
  <c r="H198" i="46"/>
  <c r="H198" i="20"/>
  <c r="H198" i="118"/>
  <c r="H198" i="162"/>
  <c r="H198" i="161"/>
  <c r="H198" i="147"/>
  <c r="H198" i="97"/>
  <c r="H198" i="55"/>
  <c r="H198" i="93"/>
  <c r="H198" i="137"/>
  <c r="H198" i="64"/>
  <c r="H198" i="73"/>
  <c r="I194" i="159"/>
  <c r="I196" i="159" s="1"/>
  <c r="I197" i="159" s="1"/>
  <c r="I194" i="122"/>
  <c r="I196" i="122" s="1"/>
  <c r="I197" i="122" s="1"/>
  <c r="I194" i="101"/>
  <c r="I196" i="101" s="1"/>
  <c r="I197" i="101" s="1"/>
  <c r="I194" i="43"/>
  <c r="I196" i="43" s="1"/>
  <c r="I197" i="43" s="1"/>
  <c r="I194" i="34"/>
  <c r="I196" i="34" s="1"/>
  <c r="I197" i="34" s="1"/>
  <c r="I194" i="172"/>
  <c r="I196" i="172" s="1"/>
  <c r="I197" i="172" s="1"/>
  <c r="I194" i="154"/>
  <c r="I196" i="154" s="1"/>
  <c r="I197" i="154" s="1"/>
  <c r="I194" i="38"/>
  <c r="I196" i="38" s="1"/>
  <c r="I197" i="38" s="1"/>
  <c r="I194" i="171"/>
  <c r="I196" i="171" s="1"/>
  <c r="I197" i="171" s="1"/>
  <c r="I194" i="36"/>
  <c r="I196" i="36" s="1"/>
  <c r="I197" i="36" s="1"/>
  <c r="I194" i="88"/>
  <c r="I196" i="88" s="1"/>
  <c r="I197" i="88" s="1"/>
  <c r="I194" i="118"/>
  <c r="I196" i="118" s="1"/>
  <c r="I197" i="118" s="1"/>
  <c r="I194" i="120"/>
  <c r="I196" i="120" s="1"/>
  <c r="I197" i="120" s="1"/>
  <c r="I194" i="19"/>
  <c r="I196" i="19" s="1"/>
  <c r="I197" i="19" s="1"/>
  <c r="H197" i="156"/>
  <c r="I194" i="65"/>
  <c r="I196" i="65" s="1"/>
  <c r="I197" i="65" s="1"/>
  <c r="I194" i="50"/>
  <c r="I196" i="50" s="1"/>
  <c r="I197" i="50" s="1"/>
  <c r="I194" i="8"/>
  <c r="I196" i="8" s="1"/>
  <c r="I197" i="8" s="1"/>
  <c r="I194" i="44"/>
  <c r="I196" i="44" s="1"/>
  <c r="I197" i="44" s="1"/>
  <c r="I194" i="39"/>
  <c r="I196" i="39" s="1"/>
  <c r="I197" i="39" s="1"/>
  <c r="H198" i="52"/>
  <c r="H198" i="87"/>
  <c r="H198" i="10"/>
  <c r="H198" i="39"/>
  <c r="H198" i="132"/>
  <c r="H198" i="80"/>
  <c r="H198" i="96"/>
  <c r="I194" i="5"/>
  <c r="I196" i="5" s="1"/>
  <c r="I197" i="5" s="1"/>
  <c r="I194" i="124"/>
  <c r="I196" i="124" s="1"/>
  <c r="I197" i="124" s="1"/>
  <c r="I194" i="146"/>
  <c r="I196" i="146" s="1"/>
  <c r="I197" i="146" s="1"/>
  <c r="I194" i="99"/>
  <c r="I196" i="99" s="1"/>
  <c r="I197" i="99" s="1"/>
  <c r="I194" i="115"/>
  <c r="I196" i="115" s="1"/>
  <c r="I197" i="115" s="1"/>
  <c r="I194" i="111"/>
  <c r="I196" i="111" s="1"/>
  <c r="I197" i="111" s="1"/>
  <c r="I194" i="62"/>
  <c r="I196" i="62" s="1"/>
  <c r="I197" i="62" s="1"/>
  <c r="I194" i="100"/>
  <c r="I196" i="100" s="1"/>
  <c r="I197" i="100" s="1"/>
  <c r="I194" i="6"/>
  <c r="I196" i="6" s="1"/>
  <c r="I197" i="6" s="1"/>
  <c r="I194" i="14"/>
  <c r="I196" i="14" s="1"/>
  <c r="I197" i="14" s="1"/>
  <c r="I194" i="96"/>
  <c r="I196" i="96" s="1"/>
  <c r="I197" i="96" s="1"/>
  <c r="I194" i="137"/>
  <c r="I196" i="137" s="1"/>
  <c r="I197" i="137" s="1"/>
  <c r="I194" i="12"/>
  <c r="I196" i="12" s="1"/>
  <c r="I197" i="12" s="1"/>
  <c r="I194" i="68"/>
  <c r="I196" i="68" s="1"/>
  <c r="I197" i="68" s="1"/>
  <c r="I194" i="74"/>
  <c r="I196" i="74" s="1"/>
  <c r="I197" i="74" s="1"/>
  <c r="I194" i="140"/>
  <c r="I196" i="140" s="1"/>
  <c r="I197" i="140" s="1"/>
  <c r="I194" i="109"/>
  <c r="I196" i="109" s="1"/>
  <c r="I197" i="109" s="1"/>
  <c r="I194" i="106"/>
  <c r="I196" i="106" s="1"/>
  <c r="I197" i="106" s="1"/>
  <c r="H197" i="2"/>
  <c r="I194" i="89"/>
  <c r="I196" i="89" s="1"/>
  <c r="I197" i="89" s="1"/>
  <c r="I194" i="7"/>
  <c r="I196" i="7" s="1"/>
  <c r="I197" i="7" s="1"/>
  <c r="I194" i="16"/>
  <c r="I196" i="16" s="1"/>
  <c r="I197" i="16" s="1"/>
  <c r="I194" i="31"/>
  <c r="I196" i="31" s="1"/>
  <c r="I197" i="31" s="1"/>
  <c r="H197" i="167"/>
  <c r="H198" i="172"/>
  <c r="H198" i="59"/>
  <c r="H198" i="130"/>
  <c r="H198" i="117"/>
  <c r="H198" i="98"/>
  <c r="I194" i="77"/>
  <c r="I196" i="77" s="1"/>
  <c r="I197" i="77" s="1"/>
  <c r="I194" i="134"/>
  <c r="I196" i="134" s="1"/>
  <c r="I197" i="134" s="1"/>
  <c r="I194" i="113"/>
  <c r="I196" i="113" s="1"/>
  <c r="I197" i="113" s="1"/>
  <c r="I194" i="164"/>
  <c r="I196" i="164" s="1"/>
  <c r="I197" i="164" s="1"/>
  <c r="I194" i="168"/>
  <c r="I196" i="168" s="1"/>
  <c r="I197" i="168" s="1"/>
  <c r="I194" i="56"/>
  <c r="I196" i="56" s="1"/>
  <c r="I197" i="56" s="1"/>
  <c r="I194" i="121"/>
  <c r="I196" i="121" s="1"/>
  <c r="I197" i="121" s="1"/>
  <c r="I194" i="141"/>
  <c r="I196" i="141" s="1"/>
  <c r="I197" i="141" s="1"/>
  <c r="I194" i="131"/>
  <c r="I196" i="131" s="1"/>
  <c r="I197" i="131" s="1"/>
  <c r="I194" i="102"/>
  <c r="I196" i="102" s="1"/>
  <c r="I197" i="102" s="1"/>
  <c r="I194" i="11"/>
  <c r="I196" i="11" s="1"/>
  <c r="I197" i="11" s="1"/>
  <c r="I194" i="85"/>
  <c r="I196" i="85" s="1"/>
  <c r="I197" i="85" s="1"/>
  <c r="I194" i="32"/>
  <c r="I196" i="32" s="1"/>
  <c r="I197" i="32" s="1"/>
  <c r="I194" i="87"/>
  <c r="I196" i="87" s="1"/>
  <c r="I197" i="87" s="1"/>
  <c r="I194" i="25"/>
  <c r="I196" i="25" s="1"/>
  <c r="I197" i="25" s="1"/>
  <c r="I194" i="119"/>
  <c r="I196" i="119" s="1"/>
  <c r="I197" i="119" s="1"/>
  <c r="I194" i="75"/>
  <c r="I196" i="75" s="1"/>
  <c r="I197" i="75" s="1"/>
  <c r="I194" i="105"/>
  <c r="I196" i="105" s="1"/>
  <c r="I197" i="105" s="1"/>
  <c r="I194" i="84"/>
  <c r="I196" i="84" s="1"/>
  <c r="I197" i="84" s="1"/>
  <c r="H198" i="169"/>
  <c r="H198" i="37"/>
  <c r="H198" i="23"/>
  <c r="H198" i="158"/>
  <c r="H198" i="105"/>
  <c r="H198" i="85"/>
  <c r="H198" i="100"/>
  <c r="I194" i="3"/>
  <c r="I196" i="3" s="1"/>
  <c r="I197" i="3" s="1"/>
  <c r="I194" i="4"/>
  <c r="I196" i="4" s="1"/>
  <c r="I197" i="4" s="1"/>
  <c r="I194" i="153"/>
  <c r="I196" i="153" s="1"/>
  <c r="I197" i="153" s="1"/>
  <c r="I194" i="152"/>
  <c r="I196" i="152" s="1"/>
  <c r="I197" i="152" s="1"/>
  <c r="I194" i="155"/>
  <c r="I196" i="155" s="1"/>
  <c r="I197" i="155" s="1"/>
  <c r="I194" i="167"/>
  <c r="I196" i="167" s="1"/>
  <c r="I197" i="167" s="1"/>
  <c r="I194" i="9"/>
  <c r="I196" i="9" s="1"/>
  <c r="I197" i="9" s="1"/>
  <c r="I194" i="52"/>
  <c r="I196" i="52" s="1"/>
  <c r="I197" i="52" s="1"/>
  <c r="I194" i="135"/>
  <c r="I196" i="135" s="1"/>
  <c r="I197" i="135" s="1"/>
  <c r="I194" i="125"/>
  <c r="I196" i="125" s="1"/>
  <c r="I197" i="125" s="1"/>
  <c r="I194" i="162"/>
  <c r="I196" i="162" s="1"/>
  <c r="I197" i="162" s="1"/>
  <c r="I194" i="57"/>
  <c r="I196" i="57" s="1"/>
  <c r="I197" i="57" s="1"/>
  <c r="I194" i="136"/>
  <c r="I196" i="136" s="1"/>
  <c r="I197" i="136" s="1"/>
  <c r="I194" i="78"/>
  <c r="I196" i="78" s="1"/>
  <c r="I197" i="78" s="1"/>
  <c r="I194" i="13"/>
  <c r="I196" i="13" s="1"/>
  <c r="I197" i="13" s="1"/>
  <c r="I194" i="23"/>
  <c r="I196" i="23" s="1"/>
  <c r="I197" i="23" s="1"/>
  <c r="I194" i="37"/>
  <c r="I196" i="37" s="1"/>
  <c r="I197" i="37" s="1"/>
  <c r="I194" i="76"/>
  <c r="I196" i="76" s="1"/>
  <c r="I197" i="76" s="1"/>
  <c r="I194" i="45"/>
  <c r="I196" i="45" s="1"/>
  <c r="I197" i="45" s="1"/>
  <c r="H197" i="62"/>
  <c r="H198" i="119"/>
  <c r="H198" i="173"/>
  <c r="H198" i="108"/>
  <c r="H198" i="82"/>
  <c r="H198" i="30"/>
  <c r="H198" i="131"/>
  <c r="I194" i="126"/>
  <c r="I196" i="126" s="1"/>
  <c r="I197" i="126" s="1"/>
  <c r="I194" i="81"/>
  <c r="I196" i="81" s="1"/>
  <c r="I197" i="81" s="1"/>
  <c r="I194" i="90"/>
  <c r="I196" i="90" s="1"/>
  <c r="I197" i="90" s="1"/>
  <c r="I194" i="173"/>
  <c r="I196" i="173" s="1"/>
  <c r="I197" i="173" s="1"/>
  <c r="I194" i="27"/>
  <c r="I196" i="27" s="1"/>
  <c r="I197" i="27" s="1"/>
  <c r="I194" i="71"/>
  <c r="I196" i="71" s="1"/>
  <c r="I197" i="71" s="1"/>
  <c r="I194" i="107"/>
  <c r="I196" i="107" s="1"/>
  <c r="I197" i="107" s="1"/>
  <c r="I194" i="48"/>
  <c r="I196" i="48" s="1"/>
  <c r="I197" i="48" s="1"/>
  <c r="I194" i="41"/>
  <c r="I196" i="41" s="1"/>
  <c r="I197" i="41" s="1"/>
  <c r="I194" i="92"/>
  <c r="I196" i="92" s="1"/>
  <c r="I197" i="92" s="1"/>
  <c r="I194" i="161"/>
  <c r="I196" i="161" s="1"/>
  <c r="I197" i="161" s="1"/>
  <c r="I194" i="51"/>
  <c r="I196" i="51" s="1"/>
  <c r="I197" i="51" s="1"/>
  <c r="I194" i="58"/>
  <c r="I196" i="58" s="1"/>
  <c r="I197" i="58" s="1"/>
  <c r="I194" i="144"/>
  <c r="I196" i="144" s="1"/>
  <c r="I197" i="144" s="1"/>
  <c r="I194" i="64"/>
  <c r="I196" i="64" s="1"/>
  <c r="I197" i="64" s="1"/>
  <c r="I194" i="61"/>
  <c r="I196" i="61" s="1"/>
  <c r="I197" i="61" s="1"/>
  <c r="I194" i="73"/>
  <c r="I196" i="73" s="1"/>
  <c r="I197" i="73" s="1"/>
  <c r="I194" i="54"/>
  <c r="I196" i="54" s="1"/>
  <c r="I197" i="54" s="1"/>
  <c r="I194" i="49"/>
  <c r="I196" i="49" s="1"/>
  <c r="I197" i="49" s="1"/>
  <c r="I194" i="163"/>
  <c r="I196" i="163" s="1"/>
  <c r="I197" i="163" s="1"/>
  <c r="I194" i="147"/>
  <c r="I196" i="147" s="1"/>
  <c r="I197" i="147" s="1"/>
  <c r="I194" i="28"/>
  <c r="I196" i="28" s="1"/>
  <c r="I197" i="28" s="1"/>
  <c r="I194" i="117"/>
  <c r="I196" i="117" s="1"/>
  <c r="I197" i="117" s="1"/>
  <c r="I194" i="69"/>
  <c r="I196" i="69" s="1"/>
  <c r="I197" i="69" s="1"/>
  <c r="I194" i="95"/>
  <c r="I196" i="95" s="1"/>
  <c r="I197" i="95" s="1"/>
  <c r="I194" i="63"/>
  <c r="I196" i="63" s="1"/>
  <c r="I197" i="63" s="1"/>
  <c r="I194" i="33"/>
  <c r="I196" i="33" s="1"/>
  <c r="I197" i="33" s="1"/>
  <c r="I194" i="108"/>
  <c r="I196" i="108" s="1"/>
  <c r="I197" i="108" s="1"/>
  <c r="I194" i="157"/>
  <c r="I196" i="157" s="1"/>
  <c r="I197" i="157" s="1"/>
  <c r="I194" i="112"/>
  <c r="I196" i="112" s="1"/>
  <c r="I197" i="112" s="1"/>
  <c r="I194" i="24"/>
  <c r="I196" i="24" s="1"/>
  <c r="I197" i="24" s="1"/>
  <c r="I194" i="110"/>
  <c r="I196" i="110" s="1"/>
  <c r="I197" i="110" s="1"/>
  <c r="I194" i="83"/>
  <c r="I196" i="83" s="1"/>
  <c r="I197" i="83" s="1"/>
  <c r="I194" i="82"/>
  <c r="I196" i="82" s="1"/>
  <c r="I197" i="82" s="1"/>
  <c r="I194" i="98"/>
  <c r="I196" i="98" s="1"/>
  <c r="I197" i="98" s="1"/>
  <c r="I194" i="156"/>
  <c r="I196" i="156" s="1"/>
  <c r="I197" i="156" s="1"/>
  <c r="I194" i="103"/>
  <c r="I196" i="103" s="1"/>
  <c r="I197" i="103" s="1"/>
  <c r="I194" i="127"/>
  <c r="I196" i="127" s="1"/>
  <c r="I197" i="127" s="1"/>
  <c r="I194" i="26"/>
  <c r="I196" i="26" s="1"/>
  <c r="I197" i="26" s="1"/>
  <c r="I194" i="59"/>
  <c r="I196" i="59" s="1"/>
  <c r="I197" i="59" s="1"/>
  <c r="I194" i="142"/>
  <c r="I196" i="142" s="1"/>
  <c r="I197" i="142" s="1"/>
  <c r="I194" i="133"/>
  <c r="I196" i="133" s="1"/>
  <c r="I197" i="133" s="1"/>
  <c r="I194" i="138"/>
  <c r="I196" i="138" s="1"/>
  <c r="I197" i="138" s="1"/>
  <c r="I194" i="46"/>
  <c r="I196" i="46" s="1"/>
  <c r="I197" i="46" s="1"/>
  <c r="I194" i="86"/>
  <c r="I196" i="86" s="1"/>
  <c r="I197" i="86" s="1"/>
  <c r="I194" i="70"/>
  <c r="I196" i="70" s="1"/>
  <c r="I197" i="70" s="1"/>
  <c r="I194" i="80"/>
  <c r="I196" i="80" s="1"/>
  <c r="I197" i="80" s="1"/>
  <c r="I194" i="150"/>
  <c r="I196" i="150" s="1"/>
  <c r="I197" i="150" s="1"/>
  <c r="I194" i="40"/>
  <c r="I196" i="40" s="1"/>
  <c r="I197" i="40" s="1"/>
  <c r="I194" i="149"/>
  <c r="I196" i="149" s="1"/>
  <c r="I197" i="149" s="1"/>
  <c r="I194" i="42"/>
  <c r="I196" i="42" s="1"/>
  <c r="I197" i="42" s="1"/>
  <c r="I194" i="79"/>
  <c r="I196" i="79" s="1"/>
  <c r="I197" i="79" s="1"/>
  <c r="I194" i="158"/>
  <c r="I196" i="158" s="1"/>
  <c r="I197" i="158" s="1"/>
  <c r="I194" i="47"/>
  <c r="I196" i="47" s="1"/>
  <c r="I197" i="47" s="1"/>
  <c r="I194" i="60"/>
  <c r="I196" i="60" s="1"/>
  <c r="I197" i="60" s="1"/>
  <c r="H197" i="168"/>
  <c r="H197" i="106"/>
  <c r="BW46" i="2"/>
  <c r="H197" i="19"/>
  <c r="H197" i="88"/>
  <c r="H197" i="27"/>
  <c r="H197" i="125"/>
  <c r="H197" i="100"/>
  <c r="H197" i="69"/>
  <c r="H197" i="113"/>
  <c r="H197" i="64"/>
  <c r="H197" i="96"/>
  <c r="H197" i="108"/>
  <c r="H197" i="53"/>
  <c r="H197" i="135"/>
  <c r="H197" i="112"/>
  <c r="H197" i="97"/>
  <c r="H197" i="86"/>
  <c r="H197" i="146"/>
  <c r="H197" i="48"/>
  <c r="H197" i="58"/>
  <c r="H197" i="57"/>
  <c r="H197" i="139"/>
  <c r="H197" i="24"/>
  <c r="H197" i="78"/>
  <c r="H197" i="172"/>
  <c r="H197" i="49"/>
  <c r="H197" i="120"/>
  <c r="H197" i="30"/>
  <c r="H197" i="68"/>
  <c r="H197" i="23"/>
  <c r="H197" i="159"/>
  <c r="H197" i="74"/>
  <c r="H197" i="137"/>
  <c r="H197" i="99"/>
  <c r="I194" i="93"/>
  <c r="I196" i="93" s="1"/>
  <c r="I197" i="93" s="1"/>
  <c r="I194" i="30"/>
  <c r="I196" i="30" s="1"/>
  <c r="I197" i="30" s="1"/>
  <c r="I194" i="97"/>
  <c r="I196" i="97" s="1"/>
  <c r="I197" i="97" s="1"/>
  <c r="H197" i="110"/>
  <c r="H197" i="121"/>
  <c r="H197" i="158"/>
  <c r="H197" i="164"/>
  <c r="H197" i="6"/>
  <c r="H197" i="79"/>
  <c r="H197" i="84"/>
  <c r="H197" i="107"/>
  <c r="H197" i="14"/>
  <c r="H197" i="51"/>
  <c r="H197" i="80"/>
  <c r="H197" i="115"/>
  <c r="H197" i="90"/>
  <c r="H197" i="111"/>
  <c r="H197" i="92"/>
  <c r="H197" i="56"/>
  <c r="H197" i="26"/>
  <c r="H197" i="114"/>
  <c r="H197" i="82"/>
  <c r="H197" i="102"/>
  <c r="H197" i="47"/>
  <c r="H197" i="83"/>
  <c r="H197" i="131"/>
  <c r="H197" i="124"/>
  <c r="H197" i="173"/>
  <c r="H197" i="42"/>
  <c r="H197" i="122"/>
  <c r="H197" i="171"/>
  <c r="H197" i="127"/>
  <c r="H197" i="161"/>
  <c r="H197" i="12"/>
  <c r="H197" i="85"/>
  <c r="H197" i="155"/>
  <c r="H201" i="155"/>
  <c r="H197" i="141"/>
  <c r="H197" i="152"/>
  <c r="H197" i="20"/>
  <c r="H197" i="162"/>
  <c r="H197" i="133"/>
  <c r="H197" i="77"/>
  <c r="H197" i="59"/>
  <c r="H197" i="13"/>
  <c r="H197" i="98"/>
  <c r="H197" i="163"/>
  <c r="H197" i="55"/>
  <c r="I194" i="116"/>
  <c r="I196" i="116" s="1"/>
  <c r="I197" i="116" s="1"/>
  <c r="I194" i="35"/>
  <c r="I196" i="35" s="1"/>
  <c r="I197" i="35" s="1"/>
  <c r="I194" i="114"/>
  <c r="I196" i="114" s="1"/>
  <c r="I197" i="114" s="1"/>
  <c r="I194" i="130"/>
  <c r="I196" i="130" s="1"/>
  <c r="I197" i="130" s="1"/>
  <c r="I194" i="2"/>
  <c r="I196" i="2" s="1"/>
  <c r="I197" i="2" s="1"/>
  <c r="I194" i="160"/>
  <c r="I196" i="160" s="1"/>
  <c r="I197" i="160" s="1"/>
  <c r="I194" i="55"/>
  <c r="I196" i="55" s="1"/>
  <c r="I197" i="55" s="1"/>
  <c r="I194" i="53"/>
  <c r="I196" i="53" s="1"/>
  <c r="I197" i="53" s="1"/>
  <c r="I194" i="94"/>
  <c r="I196" i="94" s="1"/>
  <c r="I197" i="94" s="1"/>
  <c r="H197" i="38"/>
  <c r="H197" i="11"/>
  <c r="H197" i="52"/>
  <c r="H197" i="16"/>
  <c r="H197" i="144"/>
  <c r="H197" i="138"/>
  <c r="H197" i="41"/>
  <c r="H197" i="136"/>
  <c r="H197" i="118"/>
  <c r="H197" i="116"/>
  <c r="H197" i="32"/>
  <c r="H197" i="65"/>
  <c r="H197" i="93"/>
  <c r="H197" i="157"/>
  <c r="I194" i="143"/>
  <c r="I196" i="143" s="1"/>
  <c r="I197" i="143" s="1"/>
  <c r="I194" i="169"/>
  <c r="I196" i="169" s="1"/>
  <c r="I197" i="169" s="1"/>
  <c r="I194" i="104"/>
  <c r="I196" i="104" s="1"/>
  <c r="I197" i="104" s="1"/>
  <c r="I194" i="166"/>
  <c r="I196" i="166" s="1"/>
  <c r="I197" i="166" s="1"/>
  <c r="I194" i="165"/>
  <c r="I196" i="165" s="1"/>
  <c r="I197" i="165" s="1"/>
  <c r="H197" i="61"/>
  <c r="H197" i="148"/>
  <c r="H197" i="44"/>
  <c r="H197" i="37"/>
  <c r="H197" i="39"/>
  <c r="H197" i="7"/>
  <c r="H197" i="169"/>
  <c r="H197" i="25"/>
  <c r="H197" i="160"/>
  <c r="H197" i="60"/>
  <c r="H197" i="36"/>
  <c r="H197" i="95"/>
  <c r="H197" i="149"/>
  <c r="H197" i="50"/>
  <c r="H197" i="63"/>
  <c r="H197" i="73"/>
  <c r="H197" i="132"/>
  <c r="H197" i="143"/>
  <c r="H197" i="31"/>
  <c r="H197" i="119"/>
  <c r="H197" i="54"/>
  <c r="H197" i="142"/>
  <c r="H199" i="10"/>
  <c r="H197" i="10"/>
  <c r="H197" i="129"/>
  <c r="I194" i="139"/>
  <c r="I196" i="139" s="1"/>
  <c r="I197" i="139" s="1"/>
  <c r="I194" i="151"/>
  <c r="I196" i="151" s="1"/>
  <c r="I197" i="151" s="1"/>
  <c r="H197" i="46"/>
  <c r="H197" i="117"/>
  <c r="H197" i="8"/>
  <c r="H197" i="145"/>
  <c r="H197" i="87"/>
  <c r="H197" i="130"/>
  <c r="H197" i="89"/>
  <c r="H197" i="109"/>
  <c r="H197" i="35"/>
  <c r="H197" i="45"/>
  <c r="H197" i="33"/>
  <c r="H197" i="147"/>
  <c r="H197" i="103"/>
  <c r="H197" i="150"/>
  <c r="H197" i="105"/>
  <c r="H197" i="75"/>
  <c r="H197" i="94"/>
  <c r="H197" i="28"/>
  <c r="H197" i="76"/>
  <c r="H197" i="70"/>
  <c r="H197" i="40"/>
  <c r="H197" i="174"/>
  <c r="I194" i="132"/>
  <c r="I196" i="132" s="1"/>
  <c r="I197" i="132" s="1"/>
  <c r="I194" i="145"/>
  <c r="I196" i="145" s="1"/>
  <c r="I197" i="145" s="1"/>
  <c r="I194" i="123"/>
  <c r="I196" i="123" s="1"/>
  <c r="I197" i="123" s="1"/>
  <c r="I194" i="128"/>
  <c r="I196" i="128" s="1"/>
  <c r="I197" i="128" s="1"/>
  <c r="I194" i="129"/>
  <c r="I196" i="129" s="1"/>
  <c r="I197" i="129" s="1"/>
  <c r="I194" i="174"/>
  <c r="I196" i="174" s="1"/>
  <c r="I197" i="174" s="1"/>
  <c r="H197" i="123"/>
  <c r="H197" i="128"/>
  <c r="H197" i="166"/>
  <c r="I194" i="20"/>
  <c r="I196" i="20" s="1"/>
  <c r="I197" i="20" s="1"/>
  <c r="I194" i="148"/>
  <c r="I196" i="148" s="1"/>
  <c r="I197" i="148" s="1"/>
  <c r="I194" i="72"/>
  <c r="I196" i="72" s="1"/>
  <c r="I197" i="72" s="1"/>
  <c r="I194" i="10"/>
  <c r="I196" i="10" s="1"/>
  <c r="I197" i="10" s="1"/>
  <c r="H197" i="165"/>
  <c r="H197" i="104"/>
  <c r="H197" i="72"/>
  <c r="J108" i="130"/>
  <c r="J103" i="130" s="1"/>
  <c r="J46" i="130" s="1"/>
  <c r="J108" i="131"/>
  <c r="J103" i="131" s="1"/>
  <c r="J46" i="131" s="1"/>
  <c r="J108" i="164"/>
  <c r="J103" i="164" s="1"/>
  <c r="J46" i="164" s="1"/>
  <c r="J108" i="101"/>
  <c r="J103" i="101" s="1"/>
  <c r="J46" i="101" s="1"/>
  <c r="J108" i="162"/>
  <c r="J103" i="162" s="1"/>
  <c r="J46" i="162" s="1"/>
  <c r="J108" i="59"/>
  <c r="J103" i="59" s="1"/>
  <c r="J46" i="59" s="1"/>
  <c r="J108" i="38"/>
  <c r="J103" i="38" s="1"/>
  <c r="J46" i="38" s="1"/>
  <c r="J108" i="166"/>
  <c r="J103" i="166" s="1"/>
  <c r="J46" i="166" s="1"/>
  <c r="J108" i="106"/>
  <c r="J103" i="106" s="1"/>
  <c r="J46" i="106" s="1"/>
  <c r="J108" i="54"/>
  <c r="J103" i="54" s="1"/>
  <c r="J46" i="54" s="1"/>
  <c r="J108" i="143"/>
  <c r="J103" i="143" s="1"/>
  <c r="J46" i="143" s="1"/>
  <c r="J108" i="150"/>
  <c r="J103" i="150" s="1"/>
  <c r="J46" i="150" s="1"/>
  <c r="J108" i="46"/>
  <c r="J103" i="46" s="1"/>
  <c r="J46" i="46" s="1"/>
  <c r="J108" i="82"/>
  <c r="J103" i="82" s="1"/>
  <c r="J46" i="82" s="1"/>
  <c r="J108" i="121"/>
  <c r="J103" i="121" s="1"/>
  <c r="J46" i="121" s="1"/>
  <c r="J108" i="125"/>
  <c r="J103" i="125" s="1"/>
  <c r="J46" i="125" s="1"/>
  <c r="J108" i="129"/>
  <c r="J103" i="129" s="1"/>
  <c r="J46" i="129" s="1"/>
  <c r="J108" i="76"/>
  <c r="J103" i="76" s="1"/>
  <c r="J46" i="76" s="1"/>
  <c r="J108" i="142"/>
  <c r="J103" i="142" s="1"/>
  <c r="J46" i="142" s="1"/>
  <c r="J108" i="172"/>
  <c r="J103" i="172" s="1"/>
  <c r="J46" i="172" s="1"/>
  <c r="J108" i="40"/>
  <c r="J103" i="40" s="1"/>
  <c r="J46" i="40" s="1"/>
  <c r="J108" i="25"/>
  <c r="J103" i="25" s="1"/>
  <c r="J46" i="25" s="1"/>
  <c r="J108" i="10"/>
  <c r="J103" i="10" s="1"/>
  <c r="J46" i="10" s="1"/>
  <c r="J108" i="132"/>
  <c r="J103" i="132" s="1"/>
  <c r="J46" i="132" s="1"/>
  <c r="J108" i="73"/>
  <c r="J103" i="73" s="1"/>
  <c r="J46" i="73" s="1"/>
  <c r="J108" i="155"/>
  <c r="J103" i="155"/>
  <c r="J46" i="155" s="1"/>
  <c r="J108" i="92"/>
  <c r="J103" i="92" s="1"/>
  <c r="J46" i="92" s="1"/>
  <c r="J108" i="19"/>
  <c r="J103" i="19" s="1"/>
  <c r="J46" i="19" s="1"/>
  <c r="J108" i="108"/>
  <c r="J103" i="108" s="1"/>
  <c r="J46" i="108" s="1"/>
  <c r="J108" i="69"/>
  <c r="J103" i="69" s="1"/>
  <c r="J46" i="69" s="1"/>
  <c r="J108" i="83"/>
  <c r="J103" i="83" s="1"/>
  <c r="J46" i="83" s="1"/>
  <c r="J108" i="45"/>
  <c r="J103" i="45" s="1"/>
  <c r="J46" i="45" s="1"/>
  <c r="J108" i="169"/>
  <c r="J103" i="169" s="1"/>
  <c r="J46" i="169" s="1"/>
  <c r="J108" i="36"/>
  <c r="J103" i="36" s="1"/>
  <c r="J46" i="36" s="1"/>
  <c r="J108" i="128"/>
  <c r="J103" i="128" s="1"/>
  <c r="J46" i="128" s="1"/>
  <c r="J108" i="134"/>
  <c r="J103" i="134" s="1"/>
  <c r="J46" i="134" s="1"/>
  <c r="J108" i="110"/>
  <c r="J103" i="110" s="1"/>
  <c r="J46" i="110" s="1"/>
  <c r="J108" i="147"/>
  <c r="J103" i="147" s="1"/>
  <c r="J46" i="147" s="1"/>
  <c r="J108" i="62"/>
  <c r="J103" i="62" s="1"/>
  <c r="J46" i="62" s="1"/>
  <c r="J108" i="47"/>
  <c r="J103" i="47" s="1"/>
  <c r="J46" i="47" s="1"/>
  <c r="J108" i="64"/>
  <c r="J103" i="64" s="1"/>
  <c r="J46" i="64" s="1"/>
  <c r="J108" i="126"/>
  <c r="J103" i="126" s="1"/>
  <c r="J46" i="126" s="1"/>
  <c r="J108" i="35"/>
  <c r="J103" i="35" s="1"/>
  <c r="J46" i="35" s="1"/>
  <c r="J108" i="79"/>
  <c r="J103" i="79" s="1"/>
  <c r="J46" i="79" s="1"/>
  <c r="J108" i="167"/>
  <c r="J103" i="167" s="1"/>
  <c r="J46" i="167" s="1"/>
  <c r="J108" i="117"/>
  <c r="J103" i="117" s="1"/>
  <c r="J46" i="117" s="1"/>
  <c r="J108" i="16"/>
  <c r="J103" i="16" s="1"/>
  <c r="J46" i="16" s="1"/>
  <c r="J108" i="68"/>
  <c r="J103" i="68" s="1"/>
  <c r="J46" i="68" s="1"/>
  <c r="J108" i="26"/>
  <c r="J103" i="26" s="1"/>
  <c r="J46" i="26" s="1"/>
  <c r="J108" i="89"/>
  <c r="J103" i="89" s="1"/>
  <c r="J46" i="89" s="1"/>
  <c r="J108" i="138"/>
  <c r="J103" i="138" s="1"/>
  <c r="J46" i="138" s="1"/>
  <c r="J108" i="157"/>
  <c r="J103" i="157" s="1"/>
  <c r="J46" i="157" s="1"/>
  <c r="J108" i="171"/>
  <c r="J103" i="171" s="1"/>
  <c r="J46" i="171" s="1"/>
  <c r="J108" i="104"/>
  <c r="J103" i="104" s="1"/>
  <c r="J46" i="104" s="1"/>
  <c r="J108" i="53"/>
  <c r="J103" i="53" s="1"/>
  <c r="J46" i="53" s="1"/>
  <c r="J108" i="173"/>
  <c r="J103" i="173" s="1"/>
  <c r="J46" i="173" s="1"/>
  <c r="J108" i="88"/>
  <c r="J103" i="88" s="1"/>
  <c r="J46" i="88" s="1"/>
  <c r="J108" i="80"/>
  <c r="J103" i="80" s="1"/>
  <c r="J46" i="80" s="1"/>
  <c r="J108" i="63"/>
  <c r="J103" i="63" s="1"/>
  <c r="J46" i="63" s="1"/>
  <c r="J108" i="31"/>
  <c r="J103" i="31" s="1"/>
  <c r="J46" i="31" s="1"/>
  <c r="J108" i="109"/>
  <c r="J103" i="109" s="1"/>
  <c r="J46" i="109" s="1"/>
  <c r="J108" i="95"/>
  <c r="J103" i="95" s="1"/>
  <c r="J46" i="95" s="1"/>
  <c r="J108" i="52"/>
  <c r="J103" i="52" s="1"/>
  <c r="J46" i="52" s="1"/>
  <c r="J108" i="56"/>
  <c r="J103" i="56" s="1"/>
  <c r="J46" i="56" s="1"/>
  <c r="J108" i="77"/>
  <c r="J103" i="77" s="1"/>
  <c r="J46" i="77" s="1"/>
  <c r="J108" i="107"/>
  <c r="J103" i="107" s="1"/>
  <c r="J46" i="107" s="1"/>
  <c r="J108" i="98"/>
  <c r="J103" i="98" s="1"/>
  <c r="J46" i="98" s="1"/>
  <c r="J108" i="163"/>
  <c r="J103" i="163" s="1"/>
  <c r="J46" i="163" s="1"/>
  <c r="J108" i="87"/>
  <c r="J103" i="87" s="1"/>
  <c r="J46" i="87" s="1"/>
  <c r="J108" i="153"/>
  <c r="J103" i="153" s="1"/>
  <c r="J46" i="153" s="1"/>
  <c r="J108" i="156"/>
  <c r="J103" i="156" s="1"/>
  <c r="J46" i="156" s="1"/>
  <c r="J108" i="165"/>
  <c r="J103" i="165" s="1"/>
  <c r="J46" i="165" s="1"/>
  <c r="J108" i="149"/>
  <c r="J103" i="149" s="1"/>
  <c r="J46" i="149" s="1"/>
  <c r="J108" i="145"/>
  <c r="J103" i="145" s="1"/>
  <c r="J46" i="145" s="1"/>
  <c r="J108" i="151"/>
  <c r="J103" i="151" s="1"/>
  <c r="J46" i="151" s="1"/>
  <c r="J108" i="78"/>
  <c r="J103" i="78" s="1"/>
  <c r="J46" i="78" s="1"/>
  <c r="J108" i="96"/>
  <c r="J103" i="96" s="1"/>
  <c r="J46" i="96" s="1"/>
  <c r="J108" i="140"/>
  <c r="J103" i="140" s="1"/>
  <c r="J46" i="140" s="1"/>
  <c r="J108" i="9"/>
  <c r="J103" i="9" s="1"/>
  <c r="J46" i="9" s="1"/>
  <c r="J108" i="100"/>
  <c r="J103" i="100" s="1"/>
  <c r="J46" i="100" s="1"/>
  <c r="J108" i="28"/>
  <c r="J103" i="28" s="1"/>
  <c r="J46" i="28" s="1"/>
  <c r="J108" i="71"/>
  <c r="J103" i="71" s="1"/>
  <c r="J46" i="71" s="1"/>
  <c r="J108" i="48"/>
  <c r="J103" i="48" s="1"/>
  <c r="J46" i="48" s="1"/>
  <c r="J108" i="144"/>
  <c r="J103" i="144" s="1"/>
  <c r="J46" i="144" s="1"/>
  <c r="J108" i="123"/>
  <c r="J103" i="123" s="1"/>
  <c r="J46" i="123" s="1"/>
  <c r="J108" i="3"/>
  <c r="J103" i="3" s="1"/>
  <c r="J46" i="3" s="1"/>
  <c r="J108" i="11"/>
  <c r="J103" i="11" s="1"/>
  <c r="J46" i="11" s="1"/>
  <c r="J108" i="103"/>
  <c r="J103" i="103" s="1"/>
  <c r="J46" i="103" s="1"/>
  <c r="J108" i="61"/>
  <c r="J103" i="61" s="1"/>
  <c r="J46" i="61" s="1"/>
  <c r="J108" i="50"/>
  <c r="J103" i="50" s="1"/>
  <c r="J46" i="50" s="1"/>
  <c r="J108" i="8"/>
  <c r="J103" i="8" s="1"/>
  <c r="J46" i="8" s="1"/>
  <c r="J108" i="43"/>
  <c r="J103" i="43" s="1"/>
  <c r="J46" i="43" s="1"/>
  <c r="J108" i="75"/>
  <c r="J103" i="75" s="1"/>
  <c r="J46" i="75" s="1"/>
  <c r="J108" i="90"/>
  <c r="J103" i="90" s="1"/>
  <c r="J46" i="90" s="1"/>
  <c r="J108" i="99"/>
  <c r="J103" i="99" s="1"/>
  <c r="J46" i="99" s="1"/>
  <c r="J108" i="148"/>
  <c r="J103" i="148" s="1"/>
  <c r="J46" i="148" s="1"/>
  <c r="J108" i="42"/>
  <c r="J103" i="42" s="1"/>
  <c r="J46" i="42" s="1"/>
  <c r="J108" i="160"/>
  <c r="J103" i="160" s="1"/>
  <c r="J46" i="160" s="1"/>
  <c r="J108" i="23"/>
  <c r="J103" i="23" s="1"/>
  <c r="J46" i="23" s="1"/>
  <c r="J108" i="93"/>
  <c r="J103" i="93" s="1"/>
  <c r="J46" i="93" s="1"/>
  <c r="J108" i="122"/>
  <c r="J103" i="122" s="1"/>
  <c r="J46" i="122" s="1"/>
  <c r="J108" i="119"/>
  <c r="J103" i="119" s="1"/>
  <c r="J46" i="119" s="1"/>
  <c r="J108" i="102"/>
  <c r="J103" i="102" s="1"/>
  <c r="J46" i="102" s="1"/>
  <c r="J108" i="13"/>
  <c r="J103" i="13" s="1"/>
  <c r="J46" i="13" s="1"/>
  <c r="J108" i="154"/>
  <c r="J103" i="154" s="1"/>
  <c r="J46" i="154" s="1"/>
  <c r="J108" i="32"/>
  <c r="J103" i="32" s="1"/>
  <c r="J46" i="32" s="1"/>
  <c r="J108" i="114"/>
  <c r="J103" i="114" s="1"/>
  <c r="J46" i="114" s="1"/>
  <c r="J108" i="49"/>
  <c r="J103" i="49" s="1"/>
  <c r="J46" i="49" s="1"/>
  <c r="J108" i="4"/>
  <c r="J103" i="4" s="1"/>
  <c r="J46" i="4" s="1"/>
  <c r="J108" i="116"/>
  <c r="J103" i="116" s="1"/>
  <c r="J46" i="116" s="1"/>
  <c r="J108" i="44"/>
  <c r="J103" i="44" s="1"/>
  <c r="J46" i="44" s="1"/>
  <c r="J108" i="174"/>
  <c r="J103" i="174" s="1"/>
  <c r="J46" i="174" s="1"/>
  <c r="J108" i="84"/>
  <c r="J103" i="84" s="1"/>
  <c r="J46" i="84" s="1"/>
  <c r="J108" i="2"/>
  <c r="J103" i="2" s="1"/>
  <c r="J46" i="2" s="1"/>
  <c r="J108" i="30"/>
  <c r="J103" i="30" s="1"/>
  <c r="J46" i="30" s="1"/>
  <c r="J108" i="37"/>
  <c r="J103" i="37" s="1"/>
  <c r="J46" i="37" s="1"/>
  <c r="J108" i="33"/>
  <c r="J103" i="33" s="1"/>
  <c r="J46" i="33" s="1"/>
  <c r="J108" i="70"/>
  <c r="J103" i="70" s="1"/>
  <c r="J46" i="70" s="1"/>
  <c r="J108" i="94"/>
  <c r="J103" i="94" s="1"/>
  <c r="J46" i="94" s="1"/>
  <c r="J108" i="5"/>
  <c r="J103" i="5" s="1"/>
  <c r="J46" i="5" s="1"/>
  <c r="J108" i="6"/>
  <c r="J103" i="6" s="1"/>
  <c r="J46" i="6" s="1"/>
  <c r="J108" i="113"/>
  <c r="J103" i="113" s="1"/>
  <c r="J46" i="113" s="1"/>
  <c r="J108" i="115"/>
  <c r="J103" i="115" s="1"/>
  <c r="J46" i="115" s="1"/>
  <c r="J108" i="105"/>
  <c r="J103" i="105" s="1"/>
  <c r="J46" i="105" s="1"/>
  <c r="J108" i="74"/>
  <c r="J103" i="74" s="1"/>
  <c r="J46" i="74" s="1"/>
  <c r="J108" i="136"/>
  <c r="J103" i="136" s="1"/>
  <c r="J46" i="136" s="1"/>
  <c r="J108" i="24"/>
  <c r="J103" i="24" s="1"/>
  <c r="J46" i="24" s="1"/>
  <c r="J108" i="81"/>
  <c r="J103" i="81" s="1"/>
  <c r="J46" i="81" s="1"/>
  <c r="J108" i="34"/>
  <c r="J103" i="34" s="1"/>
  <c r="J46" i="34" s="1"/>
  <c r="J108" i="168"/>
  <c r="J103" i="168" s="1"/>
  <c r="J46" i="168" s="1"/>
  <c r="J108" i="111"/>
  <c r="J103" i="111" s="1"/>
  <c r="J46" i="111" s="1"/>
  <c r="J108" i="85"/>
  <c r="J103" i="85" s="1"/>
  <c r="J46" i="85" s="1"/>
  <c r="J108" i="141"/>
  <c r="J103" i="141" s="1"/>
  <c r="J46" i="141" s="1"/>
  <c r="J108" i="7"/>
  <c r="J103" i="7" s="1"/>
  <c r="J46" i="7" s="1"/>
  <c r="J108" i="118"/>
  <c r="J103" i="118" s="1"/>
  <c r="J46" i="118" s="1"/>
  <c r="J108" i="137"/>
  <c r="J103" i="137" s="1"/>
  <c r="J46" i="137" s="1"/>
  <c r="J108" i="152"/>
  <c r="J103" i="152" s="1"/>
  <c r="J46" i="152" s="1"/>
  <c r="J108" i="158"/>
  <c r="J103" i="158" s="1"/>
  <c r="J46" i="158" s="1"/>
  <c r="J108" i="159"/>
  <c r="J103" i="159" s="1"/>
  <c r="J46" i="159" s="1"/>
  <c r="J108" i="86"/>
  <c r="J103" i="86" s="1"/>
  <c r="J46" i="86" s="1"/>
  <c r="J108" i="127"/>
  <c r="J103" i="127" s="1"/>
  <c r="J46" i="127" s="1"/>
  <c r="J108" i="27"/>
  <c r="J103" i="27" s="1"/>
  <c r="J46" i="27" s="1"/>
  <c r="J108" i="72"/>
  <c r="J103" i="72" s="1"/>
  <c r="J46" i="72" s="1"/>
  <c r="J108" i="65"/>
  <c r="J103" i="65" s="1"/>
  <c r="J46" i="65" s="1"/>
  <c r="J108" i="112"/>
  <c r="J103" i="112" s="1"/>
  <c r="J46" i="112" s="1"/>
  <c r="J108" i="146"/>
  <c r="J103" i="146" s="1"/>
  <c r="J46" i="146" s="1"/>
  <c r="J108" i="58"/>
  <c r="J103" i="58" s="1"/>
  <c r="J46" i="58" s="1"/>
  <c r="J108" i="124"/>
  <c r="J103" i="124" s="1"/>
  <c r="J46" i="124" s="1"/>
  <c r="J108" i="12"/>
  <c r="J103" i="12" s="1"/>
  <c r="J46" i="12" s="1"/>
  <c r="J108" i="135"/>
  <c r="J103" i="135" s="1"/>
  <c r="J46" i="135" s="1"/>
  <c r="J108" i="57"/>
  <c r="J103" i="57" s="1"/>
  <c r="J46" i="57" s="1"/>
  <c r="J108" i="51"/>
  <c r="J103" i="51" s="1"/>
  <c r="J46" i="51" s="1"/>
  <c r="J108" i="139"/>
  <c r="J103" i="139" s="1"/>
  <c r="J46" i="139" s="1"/>
  <c r="J108" i="41"/>
  <c r="J103" i="41" s="1"/>
  <c r="J46" i="41" s="1"/>
  <c r="J108" i="20"/>
  <c r="J103" i="20" s="1"/>
  <c r="J46" i="20" s="1"/>
  <c r="J108" i="55"/>
  <c r="J103" i="55" s="1"/>
  <c r="J46" i="55" s="1"/>
  <c r="J108" i="133"/>
  <c r="J103" i="133" s="1"/>
  <c r="J46" i="133" s="1"/>
  <c r="J108" i="120"/>
  <c r="J103" i="120" s="1"/>
  <c r="J46" i="120" s="1"/>
  <c r="J108" i="14"/>
  <c r="J103" i="14" s="1"/>
  <c r="J46" i="14" s="1"/>
  <c r="J108" i="161"/>
  <c r="J103" i="161" s="1"/>
  <c r="J46" i="161" s="1"/>
  <c r="J108" i="97"/>
  <c r="J103" i="97" s="1"/>
  <c r="J46" i="97" s="1"/>
  <c r="J108" i="60"/>
  <c r="J103" i="60" s="1"/>
  <c r="J46" i="60" s="1"/>
  <c r="J108" i="39"/>
  <c r="J103" i="39" s="1"/>
  <c r="J46" i="39" s="1"/>
  <c r="C146" i="38" l="1"/>
  <c r="G146" i="38"/>
  <c r="C146" i="62"/>
  <c r="G146" i="62"/>
  <c r="G146" i="122"/>
  <c r="C146" i="122"/>
  <c r="C146" i="162"/>
  <c r="G146" i="162"/>
  <c r="J155" i="152"/>
  <c r="C146" i="46"/>
  <c r="G146" i="46"/>
  <c r="G146" i="77"/>
  <c r="C146" i="77"/>
  <c r="J194" i="145"/>
  <c r="J155" i="46"/>
  <c r="C146" i="49"/>
  <c r="G146" i="49"/>
  <c r="J151" i="98"/>
  <c r="J151" i="62"/>
  <c r="G157" i="122"/>
  <c r="C146" i="90"/>
  <c r="G146" i="90"/>
  <c r="J151" i="53"/>
  <c r="J194" i="30"/>
  <c r="G146" i="100"/>
  <c r="C146" i="100"/>
  <c r="J194" i="162"/>
  <c r="G146" i="23"/>
  <c r="C146" i="23"/>
  <c r="J155" i="28"/>
  <c r="C146" i="81"/>
  <c r="G146" i="81"/>
  <c r="C146" i="156"/>
  <c r="G146" i="156"/>
  <c r="J194" i="108"/>
  <c r="J151" i="51"/>
  <c r="C146" i="173"/>
  <c r="G146" i="173"/>
  <c r="G146" i="168"/>
  <c r="C146" i="168"/>
  <c r="G157" i="7"/>
  <c r="F146" i="62"/>
  <c r="G146" i="53"/>
  <c r="C146" i="53"/>
  <c r="C146" i="37"/>
  <c r="G146" i="37"/>
  <c r="G146" i="82"/>
  <c r="C146" i="82"/>
  <c r="J151" i="167"/>
  <c r="J151" i="27"/>
  <c r="G146" i="10"/>
  <c r="C146" i="10"/>
  <c r="J151" i="77"/>
  <c r="C146" i="61"/>
  <c r="G146" i="61"/>
  <c r="J155" i="145"/>
  <c r="G146" i="76"/>
  <c r="C146" i="76"/>
  <c r="G157" i="159"/>
  <c r="C146" i="93"/>
  <c r="G146" i="93"/>
  <c r="J155" i="159"/>
  <c r="J155" i="51"/>
  <c r="C146" i="161"/>
  <c r="G146" i="161"/>
  <c r="G146" i="32"/>
  <c r="C146" i="32"/>
  <c r="G157" i="64"/>
  <c r="C146" i="39"/>
  <c r="G146" i="39"/>
  <c r="G146" i="24"/>
  <c r="C146" i="24"/>
  <c r="J194" i="38"/>
  <c r="J155" i="79"/>
  <c r="J194" i="46"/>
  <c r="G157" i="42"/>
  <c r="C146" i="117"/>
  <c r="G146" i="117"/>
  <c r="J194" i="5"/>
  <c r="G157" i="19"/>
  <c r="G157" i="153"/>
  <c r="G157" i="166"/>
  <c r="J194" i="27"/>
  <c r="J151" i="162"/>
  <c r="G157" i="38"/>
  <c r="G146" i="97"/>
  <c r="C146" i="97"/>
  <c r="G157" i="96"/>
  <c r="J155" i="90"/>
  <c r="J151" i="97"/>
  <c r="C146" i="125"/>
  <c r="G146" i="125"/>
  <c r="J139" i="108"/>
  <c r="J155" i="69"/>
  <c r="F146" i="46"/>
  <c r="J155" i="115"/>
  <c r="J155" i="89"/>
  <c r="F146" i="77"/>
  <c r="J194" i="55"/>
  <c r="J139" i="46"/>
  <c r="J146" i="46"/>
  <c r="H146" i="46"/>
  <c r="G157" i="3"/>
  <c r="J155" i="116"/>
  <c r="G146" i="68"/>
  <c r="C146" i="68"/>
  <c r="J155" i="85"/>
  <c r="J194" i="84"/>
  <c r="H197" i="34"/>
  <c r="H201" i="34"/>
  <c r="C146" i="48"/>
  <c r="G146" i="48"/>
  <c r="G146" i="79"/>
  <c r="C146" i="79"/>
  <c r="G157" i="80"/>
  <c r="G157" i="54"/>
  <c r="G146" i="85"/>
  <c r="C146" i="85"/>
  <c r="G146" i="30"/>
  <c r="C146" i="30"/>
  <c r="G157" i="120"/>
  <c r="F146" i="30"/>
  <c r="J155" i="161"/>
  <c r="J194" i="111"/>
  <c r="G146" i="73"/>
  <c r="C146" i="73"/>
  <c r="F146" i="100"/>
  <c r="G157" i="124"/>
  <c r="C146" i="137"/>
  <c r="F146" i="137"/>
  <c r="G146" i="137"/>
  <c r="G157" i="48"/>
  <c r="J151" i="48"/>
  <c r="G146" i="159"/>
  <c r="C146" i="159"/>
  <c r="G146" i="51"/>
  <c r="C146" i="51"/>
  <c r="C146" i="138"/>
  <c r="G146" i="138"/>
  <c r="C146" i="60"/>
  <c r="G146" i="60"/>
  <c r="C146" i="13"/>
  <c r="G146" i="13"/>
  <c r="G146" i="174"/>
  <c r="C146" i="174"/>
  <c r="J151" i="75"/>
  <c r="G146" i="108"/>
  <c r="C146" i="108"/>
  <c r="J151" i="152"/>
  <c r="J155" i="127"/>
  <c r="J139" i="117"/>
  <c r="J194" i="117"/>
  <c r="F146" i="10"/>
  <c r="G157" i="116"/>
  <c r="G157" i="99"/>
  <c r="G146" i="152"/>
  <c r="F146" i="152"/>
  <c r="C146" i="152"/>
  <c r="J151" i="90"/>
  <c r="F146" i="24"/>
  <c r="J151" i="89"/>
  <c r="G157" i="138"/>
  <c r="J139" i="38"/>
  <c r="J194" i="166"/>
  <c r="J194" i="33"/>
  <c r="J151" i="24"/>
  <c r="J194" i="73"/>
  <c r="G146" i="89"/>
  <c r="F146" i="89"/>
  <c r="C146" i="89"/>
  <c r="F146" i="23"/>
  <c r="J155" i="86"/>
  <c r="C146" i="59"/>
  <c r="G146" i="59"/>
  <c r="J151" i="125"/>
  <c r="F146" i="117"/>
  <c r="H146" i="117"/>
  <c r="J146" i="117"/>
  <c r="G157" i="149"/>
  <c r="J151" i="37"/>
  <c r="G157" i="63"/>
  <c r="J194" i="43"/>
  <c r="J194" i="142"/>
  <c r="J155" i="77"/>
  <c r="F146" i="39"/>
  <c r="G158" i="17"/>
  <c r="G157" i="117"/>
  <c r="J139" i="55"/>
  <c r="F146" i="97"/>
  <c r="J151" i="31"/>
  <c r="J194" i="69"/>
  <c r="G157" i="163"/>
  <c r="J151" i="74"/>
  <c r="G157" i="167"/>
  <c r="C146" i="63"/>
  <c r="F146" i="63"/>
  <c r="G146" i="63"/>
  <c r="C146" i="96"/>
  <c r="F146" i="96"/>
  <c r="G146" i="96"/>
  <c r="J194" i="159"/>
  <c r="J194" i="79"/>
  <c r="G157" i="60"/>
  <c r="G157" i="10"/>
  <c r="C146" i="133"/>
  <c r="G146" i="133"/>
  <c r="C146" i="107"/>
  <c r="F146" i="107"/>
  <c r="G146" i="107"/>
  <c r="G146" i="163"/>
  <c r="C146" i="163"/>
  <c r="G146" i="140"/>
  <c r="C146" i="140"/>
  <c r="G146" i="80"/>
  <c r="C146" i="80"/>
  <c r="F146" i="81"/>
  <c r="G146" i="47"/>
  <c r="C146" i="47"/>
  <c r="C146" i="147"/>
  <c r="G146" i="147"/>
  <c r="J155" i="31"/>
  <c r="G146" i="105"/>
  <c r="C146" i="105"/>
  <c r="J139" i="159"/>
  <c r="G146" i="158"/>
  <c r="C146" i="158"/>
  <c r="C146" i="31"/>
  <c r="G146" i="31"/>
  <c r="J155" i="68"/>
  <c r="G157" i="107"/>
  <c r="G146" i="40"/>
  <c r="C146" i="40"/>
  <c r="J194" i="170"/>
  <c r="G146" i="75"/>
  <c r="C146" i="75"/>
  <c r="F146" i="38"/>
  <c r="H146" i="38"/>
  <c r="J146" i="38"/>
  <c r="G157" i="50"/>
  <c r="G146" i="135"/>
  <c r="C146" i="135"/>
  <c r="J151" i="105"/>
  <c r="G157" i="69"/>
  <c r="G157" i="78"/>
  <c r="G146" i="86"/>
  <c r="C146" i="86"/>
  <c r="G146" i="83"/>
  <c r="F146" i="83"/>
  <c r="C146" i="83"/>
  <c r="J194" i="54"/>
  <c r="J194" i="110"/>
  <c r="J151" i="59"/>
  <c r="G157" i="125"/>
  <c r="G157" i="131"/>
  <c r="G157" i="6"/>
  <c r="C146" i="64"/>
  <c r="G146" i="64"/>
  <c r="G157" i="58"/>
  <c r="J151" i="96"/>
  <c r="J151" i="137"/>
  <c r="J155" i="108"/>
  <c r="J155" i="74"/>
  <c r="F146" i="159"/>
  <c r="H146" i="159"/>
  <c r="J146" i="159"/>
  <c r="G146" i="132"/>
  <c r="C146" i="132"/>
  <c r="J155" i="163"/>
  <c r="C146" i="28"/>
  <c r="G146" i="28"/>
  <c r="J151" i="132"/>
  <c r="G157" i="32"/>
  <c r="J156" i="17"/>
  <c r="J155" i="39"/>
  <c r="J155" i="126"/>
  <c r="J194" i="86"/>
  <c r="F146" i="53"/>
  <c r="C146" i="130"/>
  <c r="F146" i="130"/>
  <c r="G146" i="130"/>
  <c r="G157" i="62"/>
  <c r="F146" i="135"/>
  <c r="H198" i="34"/>
  <c r="C146" i="54"/>
  <c r="G146" i="54"/>
  <c r="J194" i="99"/>
  <c r="G157" i="141"/>
  <c r="G157" i="129"/>
  <c r="J151" i="55"/>
  <c r="J139" i="99"/>
  <c r="F146" i="156"/>
  <c r="G157" i="115"/>
  <c r="J139" i="79"/>
  <c r="J151" i="93"/>
  <c r="G157" i="57"/>
  <c r="J151" i="135"/>
  <c r="J155" i="49"/>
  <c r="G157" i="41"/>
  <c r="J155" i="107"/>
  <c r="J194" i="103"/>
  <c r="G157" i="40"/>
  <c r="F146" i="73"/>
  <c r="G157" i="105"/>
  <c r="J155" i="63"/>
  <c r="G157" i="49"/>
  <c r="G157" i="36"/>
  <c r="J155" i="114"/>
  <c r="J194" i="51"/>
  <c r="G157" i="157"/>
  <c r="F146" i="37"/>
  <c r="J155" i="93"/>
  <c r="J155" i="141"/>
  <c r="J155" i="35"/>
  <c r="J151" i="131"/>
  <c r="J155" i="73"/>
  <c r="J151" i="47"/>
  <c r="J194" i="168"/>
  <c r="G157" i="33"/>
  <c r="J194" i="36"/>
  <c r="J194" i="95"/>
  <c r="J194" i="153"/>
  <c r="G157" i="170"/>
  <c r="G157" i="108"/>
  <c r="J155" i="97"/>
  <c r="C146" i="74"/>
  <c r="G146" i="74"/>
  <c r="G157" i="45"/>
  <c r="G157" i="25"/>
  <c r="G157" i="174"/>
  <c r="H146" i="62"/>
  <c r="J146" i="62"/>
  <c r="J139" i="62"/>
  <c r="J194" i="62"/>
  <c r="J151" i="122"/>
  <c r="G157" i="95"/>
  <c r="H201" i="154"/>
  <c r="H194" i="154"/>
  <c r="H197" i="154"/>
  <c r="F146" i="132"/>
  <c r="G157" i="55"/>
  <c r="C146" i="25"/>
  <c r="G146" i="25"/>
  <c r="F146" i="51"/>
  <c r="F146" i="28"/>
  <c r="J155" i="130"/>
  <c r="F146" i="68"/>
  <c r="J151" i="40"/>
  <c r="H197" i="151"/>
  <c r="H201" i="151"/>
  <c r="F146" i="48"/>
  <c r="C146" i="41"/>
  <c r="F146" i="41"/>
  <c r="G146" i="41"/>
  <c r="F146" i="158"/>
  <c r="J155" i="154"/>
  <c r="J151" i="139"/>
  <c r="J151" i="158"/>
  <c r="J139" i="84"/>
  <c r="J139" i="40"/>
  <c r="J194" i="40"/>
  <c r="C146" i="55"/>
  <c r="J146" i="55"/>
  <c r="H146" i="55"/>
  <c r="F146" i="55"/>
  <c r="G146" i="55"/>
  <c r="J151" i="119"/>
  <c r="J194" i="119"/>
  <c r="J151" i="73"/>
  <c r="J194" i="157"/>
  <c r="J194" i="53"/>
  <c r="J155" i="80"/>
  <c r="J146" i="79"/>
  <c r="H146" i="79"/>
  <c r="F146" i="79"/>
  <c r="J152" i="93"/>
  <c r="G152" i="93"/>
  <c r="H152" i="93"/>
  <c r="G157" i="52"/>
  <c r="J155" i="153"/>
  <c r="F146" i="108"/>
  <c r="H146" i="108"/>
  <c r="J146" i="108"/>
  <c r="J194" i="123"/>
  <c r="J139" i="126"/>
  <c r="J194" i="126"/>
  <c r="G157" i="110"/>
  <c r="J155" i="157"/>
  <c r="J155" i="174"/>
  <c r="H146" i="73"/>
  <c r="J146" i="73"/>
  <c r="J139" i="73"/>
  <c r="J194" i="9"/>
  <c r="G146" i="167"/>
  <c r="C146" i="167"/>
  <c r="J155" i="155"/>
  <c r="G157" i="68"/>
  <c r="J151" i="86"/>
  <c r="G157" i="162"/>
  <c r="J139" i="30"/>
  <c r="J146" i="30"/>
  <c r="H146" i="30"/>
  <c r="G157" i="23"/>
  <c r="G157" i="65"/>
  <c r="G157" i="28"/>
  <c r="J155" i="172"/>
  <c r="J151" i="28"/>
  <c r="J139" i="27"/>
  <c r="J151" i="54"/>
  <c r="J155" i="75"/>
  <c r="F146" i="80"/>
  <c r="J155" i="23"/>
  <c r="J194" i="80"/>
  <c r="G146" i="27"/>
  <c r="C146" i="27"/>
  <c r="G157" i="133"/>
  <c r="J194" i="173"/>
  <c r="J155" i="60"/>
  <c r="G157" i="72"/>
  <c r="J151" i="118"/>
  <c r="J155" i="41"/>
  <c r="H146" i="53"/>
  <c r="J146" i="53"/>
  <c r="J139" i="53"/>
  <c r="J155" i="48"/>
  <c r="J151" i="10"/>
  <c r="G157" i="47"/>
  <c r="G157" i="16"/>
  <c r="J151" i="85"/>
  <c r="C146" i="136"/>
  <c r="G146" i="136"/>
  <c r="J194" i="144"/>
  <c r="J155" i="158"/>
  <c r="J152" i="85"/>
  <c r="G152" i="85"/>
  <c r="H152" i="85"/>
  <c r="J155" i="32"/>
  <c r="G157" i="79"/>
  <c r="G157" i="145"/>
  <c r="G157" i="90"/>
  <c r="J194" i="8"/>
  <c r="F146" i="59"/>
  <c r="F146" i="174"/>
  <c r="J194" i="10"/>
  <c r="F146" i="32"/>
  <c r="J155" i="34"/>
  <c r="G157" i="103"/>
  <c r="J155" i="24"/>
  <c r="J151" i="145"/>
  <c r="H146" i="80"/>
  <c r="J146" i="80"/>
  <c r="J139" i="80"/>
  <c r="J155" i="170"/>
  <c r="J139" i="168"/>
  <c r="J151" i="20"/>
  <c r="J155" i="133"/>
  <c r="G146" i="20"/>
  <c r="F146" i="20"/>
  <c r="C146" i="20"/>
  <c r="G157" i="86"/>
  <c r="G157" i="140"/>
  <c r="G157" i="43"/>
  <c r="G157" i="24"/>
  <c r="G157" i="130"/>
  <c r="J151" i="136"/>
  <c r="G152" i="105"/>
  <c r="H152" i="105"/>
  <c r="J152" i="105"/>
  <c r="G157" i="100"/>
  <c r="J155" i="83"/>
  <c r="H146" i="89"/>
  <c r="J146" i="89"/>
  <c r="J139" i="89"/>
  <c r="J194" i="89"/>
  <c r="J151" i="140"/>
  <c r="J194" i="106"/>
  <c r="G157" i="137"/>
  <c r="F146" i="82"/>
  <c r="J151" i="64"/>
  <c r="H146" i="107"/>
  <c r="J146" i="107"/>
  <c r="J139" i="107"/>
  <c r="J194" i="107"/>
  <c r="G157" i="84"/>
  <c r="J151" i="83"/>
  <c r="G146" i="118"/>
  <c r="C146" i="118"/>
  <c r="J155" i="9"/>
  <c r="J155" i="61"/>
  <c r="J155" i="33"/>
  <c r="J151" i="39"/>
  <c r="F146" i="118"/>
  <c r="G157" i="113"/>
  <c r="G157" i="46"/>
  <c r="G157" i="144"/>
  <c r="H194" i="151"/>
  <c r="F146" i="54"/>
  <c r="G157" i="143"/>
  <c r="G157" i="85"/>
  <c r="G157" i="4"/>
  <c r="J194" i="44"/>
  <c r="G157" i="158"/>
  <c r="J151" i="13"/>
  <c r="J139" i="31"/>
  <c r="J194" i="31"/>
  <c r="H146" i="96"/>
  <c r="J146" i="96"/>
  <c r="J139" i="96"/>
  <c r="J194" i="96"/>
  <c r="J139" i="54"/>
  <c r="J146" i="54"/>
  <c r="H146" i="54"/>
  <c r="F146" i="27"/>
  <c r="H146" i="27"/>
  <c r="J146" i="27"/>
  <c r="J151" i="68"/>
  <c r="F146" i="64"/>
  <c r="J155" i="78"/>
  <c r="J194" i="78"/>
  <c r="G157" i="5"/>
  <c r="F146" i="173"/>
  <c r="J151" i="9"/>
  <c r="J155" i="117"/>
  <c r="J151" i="14"/>
  <c r="J194" i="14"/>
  <c r="F146" i="76"/>
  <c r="J194" i="4"/>
  <c r="J151" i="92"/>
  <c r="J194" i="92"/>
  <c r="G157" i="14"/>
  <c r="J155" i="139"/>
  <c r="J155" i="65"/>
  <c r="J194" i="65"/>
  <c r="G157" i="92"/>
  <c r="J155" i="147"/>
  <c r="J151" i="117"/>
  <c r="H146" i="130"/>
  <c r="J146" i="130"/>
  <c r="J139" i="130"/>
  <c r="J194" i="130"/>
  <c r="J155" i="25"/>
  <c r="J151" i="130"/>
  <c r="G146" i="99"/>
  <c r="J146" i="99"/>
  <c r="H146" i="99"/>
  <c r="F146" i="99"/>
  <c r="C146" i="99"/>
  <c r="C146" i="84"/>
  <c r="J146" i="84"/>
  <c r="H146" i="84"/>
  <c r="F146" i="84"/>
  <c r="G146" i="84"/>
  <c r="J155" i="136"/>
  <c r="J194" i="71"/>
  <c r="C146" i="131"/>
  <c r="G146" i="131"/>
  <c r="J194" i="135"/>
  <c r="F146" i="61"/>
  <c r="J9" i="151"/>
  <c r="J194" i="151"/>
  <c r="J155" i="122"/>
  <c r="F146" i="40"/>
  <c r="H146" i="40"/>
  <c r="J146" i="40"/>
  <c r="J194" i="57"/>
  <c r="F146" i="25"/>
  <c r="F146" i="31"/>
  <c r="H146" i="31"/>
  <c r="J146" i="31"/>
  <c r="G157" i="164"/>
  <c r="J151" i="82"/>
  <c r="G157" i="98"/>
  <c r="J155" i="2"/>
  <c r="J139" i="98"/>
  <c r="J194" i="98"/>
  <c r="F146" i="147"/>
  <c r="F146" i="93"/>
  <c r="J155" i="166"/>
  <c r="J194" i="115"/>
  <c r="J155" i="59"/>
  <c r="J194" i="149"/>
  <c r="F157" i="79"/>
  <c r="C157" i="79"/>
  <c r="H157" i="79"/>
  <c r="J157" i="79"/>
  <c r="J152" i="47"/>
  <c r="G152" i="47"/>
  <c r="H152" i="47"/>
  <c r="G157" i="154"/>
  <c r="J194" i="16"/>
  <c r="J139" i="173"/>
  <c r="J146" i="173"/>
  <c r="H146" i="173"/>
  <c r="J151" i="100"/>
  <c r="H146" i="174"/>
  <c r="J146" i="174"/>
  <c r="J139" i="174"/>
  <c r="J194" i="174"/>
  <c r="J155" i="62"/>
  <c r="J151" i="168"/>
  <c r="J194" i="114"/>
  <c r="J155" i="168"/>
  <c r="H146" i="100"/>
  <c r="J146" i="100"/>
  <c r="J139" i="100"/>
  <c r="J194" i="100"/>
  <c r="J151" i="107"/>
  <c r="F146" i="74"/>
  <c r="J151" i="60"/>
  <c r="J151" i="154"/>
  <c r="J155" i="92"/>
  <c r="G157" i="126"/>
  <c r="J155" i="37"/>
  <c r="J151" i="81"/>
  <c r="G157" i="139"/>
  <c r="J151" i="30"/>
  <c r="J155" i="149"/>
  <c r="F146" i="167"/>
  <c r="G157" i="161"/>
  <c r="J155" i="137"/>
  <c r="J194" i="25"/>
  <c r="J194" i="28"/>
  <c r="G157" i="119"/>
  <c r="G157" i="106"/>
  <c r="J151" i="110"/>
  <c r="F146" i="168"/>
  <c r="H146" i="168"/>
  <c r="J146" i="168"/>
  <c r="J151" i="79"/>
  <c r="J195" i="17"/>
  <c r="G157" i="12"/>
  <c r="G157" i="165"/>
  <c r="G157" i="8"/>
  <c r="J151" i="174"/>
  <c r="J194" i="70"/>
  <c r="H146" i="83"/>
  <c r="J146" i="83"/>
  <c r="J139" i="83"/>
  <c r="J194" i="83"/>
  <c r="J151" i="32"/>
  <c r="G152" i="86"/>
  <c r="H152" i="86"/>
  <c r="J152" i="86"/>
  <c r="J155" i="118"/>
  <c r="F146" i="133"/>
  <c r="J194" i="11"/>
  <c r="J194" i="147"/>
  <c r="J155" i="38"/>
  <c r="G157" i="93"/>
  <c r="J139" i="47"/>
  <c r="J194" i="47"/>
  <c r="J155" i="105"/>
  <c r="G158" i="18"/>
  <c r="G157" i="147"/>
  <c r="J155" i="143"/>
  <c r="J194" i="143"/>
  <c r="J155" i="171"/>
  <c r="J155" i="11"/>
  <c r="J151" i="126"/>
  <c r="G157" i="118"/>
  <c r="J155" i="99"/>
  <c r="J194" i="49"/>
  <c r="J194" i="50"/>
  <c r="G146" i="98"/>
  <c r="C146" i="98"/>
  <c r="G157" i="128"/>
  <c r="J151" i="11"/>
  <c r="J194" i="12"/>
  <c r="F146" i="86"/>
  <c r="J139" i="28"/>
  <c r="J146" i="28"/>
  <c r="H146" i="28"/>
  <c r="J155" i="119"/>
  <c r="H146" i="147"/>
  <c r="J146" i="147"/>
  <c r="J139" i="147"/>
  <c r="F146" i="125"/>
  <c r="J194" i="127"/>
  <c r="J151" i="108"/>
  <c r="G157" i="155"/>
  <c r="G157" i="9"/>
  <c r="G157" i="75"/>
  <c r="G157" i="112"/>
  <c r="F146" i="161"/>
  <c r="J194" i="76"/>
  <c r="F146" i="163"/>
  <c r="J194" i="172"/>
  <c r="J155" i="103"/>
  <c r="J155" i="76"/>
  <c r="F146" i="105"/>
  <c r="G152" i="165"/>
  <c r="H152" i="165"/>
  <c r="J152" i="165"/>
  <c r="J151" i="165"/>
  <c r="J194" i="165"/>
  <c r="J155" i="144"/>
  <c r="G146" i="126"/>
  <c r="J146" i="126"/>
  <c r="H146" i="126"/>
  <c r="F146" i="126"/>
  <c r="C146" i="126"/>
  <c r="J152" i="13"/>
  <c r="G152" i="13"/>
  <c r="H152" i="13"/>
  <c r="J139" i="10"/>
  <c r="J146" i="10"/>
  <c r="H146" i="10"/>
  <c r="J194" i="3"/>
  <c r="J194" i="39"/>
  <c r="J194" i="134"/>
  <c r="G152" i="139"/>
  <c r="H152" i="139"/>
  <c r="J152" i="139"/>
  <c r="G152" i="145"/>
  <c r="H152" i="145"/>
  <c r="J152" i="145"/>
  <c r="J155" i="26"/>
  <c r="J194" i="26"/>
  <c r="J151" i="134"/>
  <c r="G157" i="34"/>
  <c r="J194" i="160"/>
  <c r="J157" i="147"/>
  <c r="F157" i="147"/>
  <c r="C157" i="147"/>
  <c r="H157" i="147"/>
  <c r="J155" i="131"/>
  <c r="J155" i="8"/>
  <c r="J152" i="48"/>
  <c r="G152" i="48"/>
  <c r="H152" i="48"/>
  <c r="G157" i="71"/>
  <c r="J155" i="162"/>
  <c r="G152" i="55"/>
  <c r="H152" i="55"/>
  <c r="J152" i="55"/>
  <c r="J155" i="40"/>
  <c r="J151" i="172"/>
  <c r="J155" i="54"/>
  <c r="H146" i="39"/>
  <c r="J146" i="39"/>
  <c r="J139" i="39"/>
  <c r="J155" i="36"/>
  <c r="G152" i="135"/>
  <c r="H152" i="135"/>
  <c r="J152" i="135"/>
  <c r="J139" i="51"/>
  <c r="J146" i="51"/>
  <c r="H146" i="51"/>
  <c r="J151" i="163"/>
  <c r="H146" i="86"/>
  <c r="J146" i="86"/>
  <c r="J139" i="86"/>
  <c r="J9" i="154"/>
  <c r="J194" i="154"/>
  <c r="J151" i="63"/>
  <c r="G146" i="139"/>
  <c r="F146" i="139"/>
  <c r="C146" i="139"/>
  <c r="J155" i="106"/>
  <c r="F146" i="131"/>
  <c r="F146" i="13"/>
  <c r="J155" i="132"/>
  <c r="H146" i="135"/>
  <c r="J146" i="135"/>
  <c r="J139" i="135"/>
  <c r="J155" i="64"/>
  <c r="J155" i="151"/>
  <c r="J151" i="129"/>
  <c r="J194" i="129"/>
  <c r="J155" i="135"/>
  <c r="G157" i="39"/>
  <c r="G157" i="169"/>
  <c r="J194" i="42"/>
  <c r="J151" i="38"/>
  <c r="J155" i="19"/>
  <c r="J194" i="19"/>
  <c r="J194" i="128"/>
  <c r="J151" i="166"/>
  <c r="J155" i="140"/>
  <c r="J155" i="6"/>
  <c r="J194" i="6"/>
  <c r="G157" i="76"/>
  <c r="J151" i="80"/>
  <c r="J139" i="162"/>
  <c r="G157" i="59"/>
  <c r="J155" i="96"/>
  <c r="J155" i="167"/>
  <c r="H146" i="32"/>
  <c r="J146" i="32"/>
  <c r="J139" i="32"/>
  <c r="J194" i="32"/>
  <c r="F146" i="85"/>
  <c r="J157" i="131"/>
  <c r="F157" i="131"/>
  <c r="C157" i="131"/>
  <c r="H157" i="131"/>
  <c r="J151" i="69"/>
  <c r="F157" i="158"/>
  <c r="C157" i="158"/>
  <c r="H157" i="158"/>
  <c r="J157" i="158"/>
  <c r="J151" i="138"/>
  <c r="F157" i="137"/>
  <c r="C157" i="137"/>
  <c r="H157" i="137"/>
  <c r="J157" i="137"/>
  <c r="F146" i="47"/>
  <c r="H146" i="47"/>
  <c r="J146" i="47"/>
  <c r="J155" i="70"/>
  <c r="J155" i="27"/>
  <c r="F157" i="122"/>
  <c r="C157" i="122"/>
  <c r="H157" i="122"/>
  <c r="J157" i="122"/>
  <c r="J155" i="16"/>
  <c r="G157" i="142"/>
  <c r="J194" i="146"/>
  <c r="J155" i="55"/>
  <c r="H146" i="41"/>
  <c r="J146" i="41"/>
  <c r="J139" i="41"/>
  <c r="J194" i="41"/>
  <c r="F157" i="3"/>
  <c r="C157" i="3"/>
  <c r="H157" i="3"/>
  <c r="J157" i="3"/>
  <c r="J155" i="3"/>
  <c r="G157" i="88"/>
  <c r="J155" i="58"/>
  <c r="H146" i="156"/>
  <c r="J146" i="156"/>
  <c r="J139" i="156"/>
  <c r="J194" i="156"/>
  <c r="G157" i="123"/>
  <c r="G157" i="171"/>
  <c r="G157" i="97"/>
  <c r="J194" i="124"/>
  <c r="J151" i="133"/>
  <c r="G157" i="101"/>
  <c r="J146" i="162"/>
  <c r="H146" i="162"/>
  <c r="F146" i="162"/>
  <c r="J155" i="72"/>
  <c r="J194" i="72"/>
  <c r="J155" i="109"/>
  <c r="J151" i="41"/>
  <c r="F157" i="92"/>
  <c r="C157" i="92"/>
  <c r="H157" i="92"/>
  <c r="J157" i="92"/>
  <c r="G157" i="35"/>
  <c r="G157" i="27"/>
  <c r="H146" i="137"/>
  <c r="J146" i="137"/>
  <c r="J139" i="137"/>
  <c r="J194" i="137"/>
  <c r="G157" i="83"/>
  <c r="G157" i="148"/>
  <c r="J152" i="162"/>
  <c r="G152" i="162"/>
  <c r="H152" i="162"/>
  <c r="G157" i="73"/>
  <c r="H146" i="118"/>
  <c r="J146" i="118"/>
  <c r="J139" i="118"/>
  <c r="J194" i="118"/>
  <c r="J194" i="116"/>
  <c r="G157" i="74"/>
  <c r="J194" i="131"/>
  <c r="J155" i="14"/>
  <c r="G157" i="70"/>
  <c r="G157" i="13"/>
  <c r="G157" i="94"/>
  <c r="J151" i="146"/>
  <c r="J151" i="159"/>
  <c r="G157" i="152"/>
  <c r="J194" i="140"/>
  <c r="J151" i="23"/>
  <c r="J155" i="100"/>
  <c r="G157" i="135"/>
  <c r="J155" i="10"/>
  <c r="G157" i="30"/>
  <c r="J155" i="57"/>
  <c r="G157" i="81"/>
  <c r="F146" i="75"/>
  <c r="J194" i="167"/>
  <c r="F146" i="140"/>
  <c r="F146" i="60"/>
  <c r="F146" i="122"/>
  <c r="J152" i="167"/>
  <c r="G152" i="167"/>
  <c r="H152" i="167"/>
  <c r="G152" i="74"/>
  <c r="H152" i="74"/>
  <c r="J152" i="74"/>
  <c r="J155" i="125"/>
  <c r="G157" i="56"/>
  <c r="J157" i="27"/>
  <c r="F157" i="27"/>
  <c r="C157" i="27"/>
  <c r="H157" i="27"/>
  <c r="F157" i="40"/>
  <c r="C157" i="40"/>
  <c r="H157" i="40"/>
  <c r="J157" i="40"/>
  <c r="J155" i="43"/>
  <c r="J155" i="20"/>
  <c r="J155" i="169"/>
  <c r="J194" i="169"/>
  <c r="G157" i="2"/>
  <c r="J157" i="153"/>
  <c r="F157" i="153"/>
  <c r="C157" i="153"/>
  <c r="H157" i="153"/>
  <c r="F157" i="133"/>
  <c r="C157" i="133"/>
  <c r="H157" i="133"/>
  <c r="J157" i="133"/>
  <c r="F157" i="108"/>
  <c r="C157" i="108"/>
  <c r="H157" i="108"/>
  <c r="J157" i="108"/>
  <c r="J155" i="160"/>
  <c r="H146" i="132"/>
  <c r="J146" i="132"/>
  <c r="J139" i="132"/>
  <c r="J194" i="132"/>
  <c r="J151" i="141"/>
  <c r="J194" i="141"/>
  <c r="G152" i="90"/>
  <c r="H152" i="90"/>
  <c r="J152" i="90"/>
  <c r="H146" i="85"/>
  <c r="J146" i="85"/>
  <c r="J139" i="85"/>
  <c r="J194" i="85"/>
  <c r="J151" i="106"/>
  <c r="H146" i="48"/>
  <c r="J146" i="48"/>
  <c r="J139" i="48"/>
  <c r="J194" i="48"/>
  <c r="J155" i="123"/>
  <c r="F146" i="49"/>
  <c r="J155" i="87"/>
  <c r="J194" i="68"/>
  <c r="H146" i="74"/>
  <c r="J146" i="74"/>
  <c r="J139" i="74"/>
  <c r="J194" i="74"/>
  <c r="J155" i="52"/>
  <c r="J194" i="52"/>
  <c r="J151" i="84"/>
  <c r="F157" i="78"/>
  <c r="C157" i="78"/>
  <c r="H157" i="78"/>
  <c r="J157" i="78"/>
  <c r="F157" i="19"/>
  <c r="C157" i="19"/>
  <c r="H157" i="19"/>
  <c r="J157" i="19"/>
  <c r="H146" i="63"/>
  <c r="J146" i="63"/>
  <c r="J139" i="63"/>
  <c r="J194" i="63"/>
  <c r="G157" i="172"/>
  <c r="G157" i="156"/>
  <c r="J155" i="165"/>
  <c r="J155" i="129"/>
  <c r="J151" i="147"/>
  <c r="J152" i="17"/>
  <c r="J155" i="113"/>
  <c r="J194" i="113"/>
  <c r="H146" i="64"/>
  <c r="J146" i="64"/>
  <c r="J139" i="64"/>
  <c r="J194" i="64"/>
  <c r="J194" i="136"/>
  <c r="G157" i="173"/>
  <c r="G157" i="31"/>
  <c r="J152" i="60"/>
  <c r="G152" i="60"/>
  <c r="H152" i="60"/>
  <c r="J155" i="42"/>
  <c r="J155" i="138"/>
  <c r="H146" i="133"/>
  <c r="J146" i="133"/>
  <c r="J139" i="133"/>
  <c r="J194" i="133"/>
  <c r="J155" i="12"/>
  <c r="G157" i="37"/>
  <c r="J155" i="110"/>
  <c r="G152" i="126"/>
  <c r="H152" i="126"/>
  <c r="J152" i="126"/>
  <c r="J155" i="128"/>
  <c r="G157" i="136"/>
  <c r="H157" i="136"/>
  <c r="J157" i="136"/>
  <c r="F157" i="136"/>
  <c r="C157" i="136"/>
  <c r="J155" i="156"/>
  <c r="J151" i="12"/>
  <c r="J152" i="131"/>
  <c r="G152" i="131"/>
  <c r="H152" i="131"/>
  <c r="H146" i="163"/>
  <c r="J146" i="163"/>
  <c r="J139" i="163"/>
  <c r="J194" i="163"/>
  <c r="G152" i="53"/>
  <c r="H152" i="53"/>
  <c r="J152" i="53"/>
  <c r="J151" i="170"/>
  <c r="F157" i="118"/>
  <c r="C157" i="118"/>
  <c r="H157" i="118"/>
  <c r="J157" i="118"/>
  <c r="G152" i="158"/>
  <c r="H152" i="158"/>
  <c r="J152" i="158"/>
  <c r="J151" i="116"/>
  <c r="J155" i="82"/>
  <c r="H146" i="125"/>
  <c r="J146" i="125"/>
  <c r="J139" i="125"/>
  <c r="J194" i="125"/>
  <c r="J152" i="37"/>
  <c r="G152" i="37"/>
  <c r="H152" i="37"/>
  <c r="F157" i="83"/>
  <c r="C157" i="83"/>
  <c r="H157" i="83"/>
  <c r="J157" i="83"/>
  <c r="J155" i="47"/>
  <c r="H146" i="82"/>
  <c r="J146" i="82"/>
  <c r="J139" i="82"/>
  <c r="J194" i="82"/>
  <c r="F157" i="113"/>
  <c r="C157" i="113"/>
  <c r="H157" i="113"/>
  <c r="J157" i="113"/>
  <c r="H146" i="49"/>
  <c r="J146" i="49"/>
  <c r="J139" i="49"/>
  <c r="G152" i="10"/>
  <c r="H152" i="10"/>
  <c r="J152" i="10"/>
  <c r="J155" i="53"/>
  <c r="H146" i="37"/>
  <c r="J146" i="37"/>
  <c r="J139" i="37"/>
  <c r="J194" i="37"/>
  <c r="J151" i="49"/>
  <c r="G152" i="163"/>
  <c r="H152" i="163"/>
  <c r="J152" i="163"/>
  <c r="J152" i="84"/>
  <c r="G152" i="84"/>
  <c r="H152" i="84"/>
  <c r="G152" i="138"/>
  <c r="H152" i="138"/>
  <c r="J152" i="138"/>
  <c r="J151" i="161"/>
  <c r="J194" i="90"/>
  <c r="J155" i="88"/>
  <c r="J194" i="88"/>
  <c r="J151" i="46"/>
  <c r="G157" i="111"/>
  <c r="G152" i="64"/>
  <c r="H152" i="64"/>
  <c r="J152" i="64"/>
  <c r="J151" i="58"/>
  <c r="J194" i="58"/>
  <c r="J146" i="98"/>
  <c r="H146" i="98"/>
  <c r="F146" i="98"/>
  <c r="J155" i="112"/>
  <c r="J194" i="112"/>
  <c r="J155" i="124"/>
  <c r="H146" i="23"/>
  <c r="J146" i="23"/>
  <c r="J139" i="23"/>
  <c r="J194" i="23"/>
  <c r="J151" i="155"/>
  <c r="J194" i="155"/>
  <c r="J196" i="155"/>
  <c r="G157" i="127"/>
  <c r="H146" i="131"/>
  <c r="J146" i="131"/>
  <c r="J139" i="131"/>
  <c r="F157" i="14"/>
  <c r="C157" i="14"/>
  <c r="H157" i="14"/>
  <c r="J157" i="14"/>
  <c r="H146" i="167"/>
  <c r="J146" i="167"/>
  <c r="J139" i="167"/>
  <c r="G157" i="121"/>
  <c r="J155" i="150"/>
  <c r="J194" i="150"/>
  <c r="H146" i="97"/>
  <c r="J146" i="97"/>
  <c r="J139" i="97"/>
  <c r="J194" i="97"/>
  <c r="J157" i="80"/>
  <c r="F157" i="80"/>
  <c r="C157" i="80"/>
  <c r="H157" i="80"/>
  <c r="F157" i="112"/>
  <c r="C157" i="112"/>
  <c r="H157" i="112"/>
  <c r="J157" i="112"/>
  <c r="F158" i="17"/>
  <c r="C158" i="17"/>
  <c r="H158" i="17"/>
  <c r="J158" i="17"/>
  <c r="J157" i="156"/>
  <c r="F157" i="156"/>
  <c r="C157" i="156"/>
  <c r="H157" i="156"/>
  <c r="J139" i="140"/>
  <c r="J146" i="140"/>
  <c r="H146" i="140"/>
  <c r="F157" i="152"/>
  <c r="C157" i="152"/>
  <c r="H157" i="152"/>
  <c r="J157" i="152"/>
  <c r="G152" i="118"/>
  <c r="H152" i="118"/>
  <c r="J152" i="118"/>
  <c r="J155" i="142"/>
  <c r="J151" i="115"/>
  <c r="J194" i="104"/>
  <c r="G157" i="20"/>
  <c r="H198" i="151"/>
  <c r="H9" i="151"/>
  <c r="J155" i="71"/>
  <c r="G157" i="26"/>
  <c r="J194" i="2"/>
  <c r="J155" i="134"/>
  <c r="J194" i="81"/>
  <c r="G157" i="53"/>
  <c r="J155" i="5"/>
  <c r="J155" i="104"/>
  <c r="J155" i="173"/>
  <c r="F157" i="71"/>
  <c r="C157" i="71"/>
  <c r="H157" i="71"/>
  <c r="J157" i="71"/>
  <c r="G157" i="104"/>
  <c r="F157" i="73"/>
  <c r="C157" i="73"/>
  <c r="H157" i="73"/>
  <c r="J157" i="73"/>
  <c r="J155" i="98"/>
  <c r="J155" i="84"/>
  <c r="J152" i="132"/>
  <c r="G152" i="132"/>
  <c r="H152" i="132"/>
  <c r="J151" i="156"/>
  <c r="F158" i="18"/>
  <c r="C158" i="18"/>
  <c r="H158" i="18"/>
  <c r="J158" i="18"/>
  <c r="J156" i="18"/>
  <c r="J195" i="18"/>
  <c r="J157" i="116"/>
  <c r="F157" i="116"/>
  <c r="C157" i="116"/>
  <c r="H157" i="116"/>
  <c r="J157" i="139"/>
  <c r="F157" i="139"/>
  <c r="C157" i="139"/>
  <c r="H157" i="139"/>
  <c r="J157" i="58"/>
  <c r="F157" i="58"/>
  <c r="C157" i="58"/>
  <c r="H157" i="58"/>
  <c r="G157" i="102"/>
  <c r="F157" i="63"/>
  <c r="C157" i="63"/>
  <c r="H157" i="63"/>
  <c r="J157" i="63"/>
  <c r="J157" i="174"/>
  <c r="F157" i="174"/>
  <c r="C157" i="174"/>
  <c r="H157" i="174"/>
  <c r="H146" i="77"/>
  <c r="J146" i="77"/>
  <c r="J139" i="77"/>
  <c r="J194" i="77"/>
  <c r="H146" i="93"/>
  <c r="J146" i="93"/>
  <c r="J139" i="93"/>
  <c r="J194" i="93"/>
  <c r="G157" i="109"/>
  <c r="F157" i="68"/>
  <c r="C157" i="68"/>
  <c r="H157" i="68"/>
  <c r="J157" i="68"/>
  <c r="G157" i="134"/>
  <c r="J157" i="161"/>
  <c r="F157" i="161"/>
  <c r="C157" i="161"/>
  <c r="H157" i="161"/>
  <c r="G152" i="174"/>
  <c r="H152" i="174"/>
  <c r="J152" i="174"/>
  <c r="G157" i="151"/>
  <c r="J152" i="133"/>
  <c r="G152" i="133"/>
  <c r="H152" i="133"/>
  <c r="J152" i="125"/>
  <c r="G152" i="125"/>
  <c r="H152" i="125"/>
  <c r="J152" i="38"/>
  <c r="G152" i="38"/>
  <c r="H152" i="38"/>
  <c r="G157" i="89"/>
  <c r="F157" i="85"/>
  <c r="C157" i="85"/>
  <c r="H157" i="85"/>
  <c r="J157" i="85"/>
  <c r="J155" i="50"/>
  <c r="G152" i="82"/>
  <c r="H152" i="82"/>
  <c r="J152" i="82"/>
  <c r="F157" i="48"/>
  <c r="C157" i="48"/>
  <c r="H157" i="48"/>
  <c r="J157" i="48"/>
  <c r="F157" i="10"/>
  <c r="C157" i="10"/>
  <c r="H157" i="10"/>
  <c r="J157" i="10"/>
  <c r="F157" i="107"/>
  <c r="C157" i="107"/>
  <c r="H157" i="107"/>
  <c r="J157" i="107"/>
  <c r="H146" i="20"/>
  <c r="J146" i="20"/>
  <c r="J139" i="20"/>
  <c r="J194" i="20"/>
  <c r="J139" i="90"/>
  <c r="F157" i="90"/>
  <c r="C157" i="90"/>
  <c r="H157" i="90"/>
  <c r="J157" i="90"/>
  <c r="J151" i="114"/>
  <c r="J151" i="61"/>
  <c r="G152" i="40"/>
  <c r="H152" i="40"/>
  <c r="J152" i="40"/>
  <c r="J151" i="57"/>
  <c r="F157" i="145"/>
  <c r="C157" i="145"/>
  <c r="H157" i="145"/>
  <c r="J157" i="145"/>
  <c r="G157" i="51"/>
  <c r="J155" i="94"/>
  <c r="J194" i="94"/>
  <c r="G157" i="160"/>
  <c r="G157" i="11"/>
  <c r="G157" i="44"/>
  <c r="F146" i="136"/>
  <c r="J152" i="129"/>
  <c r="G152" i="129"/>
  <c r="H152" i="129"/>
  <c r="H146" i="13"/>
  <c r="J146" i="13"/>
  <c r="J139" i="13"/>
  <c r="J194" i="13"/>
  <c r="J152" i="136"/>
  <c r="G152" i="136"/>
  <c r="H152" i="136"/>
  <c r="G157" i="114"/>
  <c r="J151" i="76"/>
  <c r="J151" i="127"/>
  <c r="J157" i="35"/>
  <c r="F157" i="35"/>
  <c r="C157" i="35"/>
  <c r="H157" i="35"/>
  <c r="J157" i="23"/>
  <c r="F157" i="23"/>
  <c r="C157" i="23"/>
  <c r="H157" i="23"/>
  <c r="G152" i="146"/>
  <c r="H152" i="146"/>
  <c r="J152" i="146"/>
  <c r="G152" i="159"/>
  <c r="H152" i="159"/>
  <c r="J152" i="159"/>
  <c r="G152" i="96"/>
  <c r="H152" i="96"/>
  <c r="J152" i="96"/>
  <c r="G157" i="87"/>
  <c r="H146" i="75"/>
  <c r="J146" i="75"/>
  <c r="J139" i="75"/>
  <c r="J194" i="75"/>
  <c r="J157" i="129"/>
  <c r="F157" i="129"/>
  <c r="C157" i="129"/>
  <c r="H157" i="129"/>
  <c r="H146" i="68"/>
  <c r="J146" i="68"/>
  <c r="J139" i="68"/>
  <c r="F157" i="89"/>
  <c r="C157" i="89"/>
  <c r="H157" i="89"/>
  <c r="J157" i="89"/>
  <c r="J157" i="24"/>
  <c r="F157" i="24"/>
  <c r="C157" i="24"/>
  <c r="H157" i="24"/>
  <c r="J155" i="120"/>
  <c r="J194" i="120"/>
  <c r="J155" i="101"/>
  <c r="J194" i="101"/>
  <c r="H146" i="152"/>
  <c r="J146" i="152"/>
  <c r="J139" i="152"/>
  <c r="J194" i="152"/>
  <c r="F157" i="20"/>
  <c r="C157" i="20"/>
  <c r="H157" i="20"/>
  <c r="J157" i="20"/>
  <c r="G152" i="119"/>
  <c r="H152" i="119"/>
  <c r="J152" i="119"/>
  <c r="H146" i="76"/>
  <c r="J146" i="76"/>
  <c r="J139" i="76"/>
  <c r="F157" i="8"/>
  <c r="C157" i="8"/>
  <c r="H157" i="8"/>
  <c r="J157" i="8"/>
  <c r="J155" i="111"/>
  <c r="J152" i="11"/>
  <c r="G152" i="11"/>
  <c r="H152" i="11"/>
  <c r="G152" i="39"/>
  <c r="H152" i="39"/>
  <c r="J152" i="39"/>
  <c r="F157" i="163"/>
  <c r="C157" i="163"/>
  <c r="H157" i="163"/>
  <c r="J157" i="163"/>
  <c r="J155" i="4"/>
  <c r="J152" i="12"/>
  <c r="G152" i="12"/>
  <c r="H152" i="12"/>
  <c r="J151" i="2"/>
  <c r="F157" i="36"/>
  <c r="C157" i="36"/>
  <c r="H157" i="36"/>
  <c r="J157" i="36"/>
  <c r="J146" i="90"/>
  <c r="H146" i="90"/>
  <c r="F146" i="90"/>
  <c r="F157" i="76"/>
  <c r="C157" i="76"/>
  <c r="H157" i="76"/>
  <c r="J157" i="76"/>
  <c r="F157" i="157"/>
  <c r="C157" i="157"/>
  <c r="H157" i="157"/>
  <c r="J157" i="157"/>
  <c r="G157" i="150"/>
  <c r="F157" i="154"/>
  <c r="C157" i="154"/>
  <c r="H157" i="154"/>
  <c r="J157" i="154"/>
  <c r="J152" i="61"/>
  <c r="G152" i="61"/>
  <c r="H152" i="61"/>
  <c r="F157" i="53"/>
  <c r="C157" i="53"/>
  <c r="H157" i="53"/>
  <c r="J157" i="53"/>
  <c r="F157" i="88"/>
  <c r="C157" i="88"/>
  <c r="H157" i="88"/>
  <c r="J157" i="88"/>
  <c r="J151" i="99"/>
  <c r="J152" i="114"/>
  <c r="G152" i="114"/>
  <c r="H152" i="114"/>
  <c r="G152" i="35"/>
  <c r="H152" i="35"/>
  <c r="J152" i="35"/>
  <c r="J151" i="35"/>
  <c r="J194" i="35"/>
  <c r="G157" i="61"/>
  <c r="J139" i="136"/>
  <c r="J146" i="136"/>
  <c r="H146" i="136"/>
  <c r="J152" i="9"/>
  <c r="G152" i="9"/>
  <c r="H152" i="9"/>
  <c r="J157" i="12"/>
  <c r="F157" i="12"/>
  <c r="C157" i="12"/>
  <c r="H157" i="12"/>
  <c r="F157" i="159"/>
  <c r="C157" i="159"/>
  <c r="H157" i="159"/>
  <c r="J157" i="159"/>
  <c r="J152" i="141"/>
  <c r="G152" i="141"/>
  <c r="H152" i="141"/>
  <c r="F157" i="25"/>
  <c r="C157" i="25"/>
  <c r="H157" i="25"/>
  <c r="J157" i="25"/>
  <c r="J157" i="155"/>
  <c r="F157" i="155"/>
  <c r="C157" i="155"/>
  <c r="H157" i="155"/>
  <c r="J157" i="99"/>
  <c r="F157" i="99"/>
  <c r="C157" i="99"/>
  <c r="H157" i="99"/>
  <c r="J152" i="92"/>
  <c r="G152" i="92"/>
  <c r="H152" i="92"/>
  <c r="J152" i="14"/>
  <c r="G152" i="14"/>
  <c r="H152" i="14"/>
  <c r="J157" i="57"/>
  <c r="F157" i="57"/>
  <c r="C157" i="57"/>
  <c r="H157" i="57"/>
  <c r="C157" i="82"/>
  <c r="H157" i="82"/>
  <c r="J157" i="82"/>
  <c r="F157" i="82"/>
  <c r="G157" i="82"/>
  <c r="J157" i="149"/>
  <c r="F157" i="149"/>
  <c r="C157" i="149"/>
  <c r="H157" i="149"/>
  <c r="C157" i="168"/>
  <c r="H157" i="168"/>
  <c r="J157" i="168"/>
  <c r="F157" i="168"/>
  <c r="G157" i="168"/>
  <c r="F157" i="95"/>
  <c r="C157" i="95"/>
  <c r="H157" i="95"/>
  <c r="J157" i="95"/>
  <c r="J155" i="95"/>
  <c r="J157" i="160"/>
  <c r="F157" i="160"/>
  <c r="C157" i="160"/>
  <c r="H157" i="160"/>
  <c r="J157" i="86"/>
  <c r="F157" i="86"/>
  <c r="C157" i="86"/>
  <c r="H157" i="86"/>
  <c r="J157" i="123"/>
  <c r="F157" i="123"/>
  <c r="C157" i="123"/>
  <c r="H157" i="123"/>
  <c r="J152" i="32"/>
  <c r="G152" i="32"/>
  <c r="H152" i="32"/>
  <c r="J155" i="13"/>
  <c r="J152" i="106"/>
  <c r="G152" i="106"/>
  <c r="H152" i="106"/>
  <c r="G152" i="24"/>
  <c r="H152" i="24"/>
  <c r="J152" i="24"/>
  <c r="J152" i="30"/>
  <c r="G152" i="30"/>
  <c r="H152" i="30"/>
  <c r="J157" i="110"/>
  <c r="F157" i="110"/>
  <c r="C157" i="110"/>
  <c r="H157" i="110"/>
  <c r="J157" i="47"/>
  <c r="F157" i="47"/>
  <c r="C157" i="47"/>
  <c r="H157" i="47"/>
  <c r="J157" i="42"/>
  <c r="F157" i="42"/>
  <c r="C157" i="42"/>
  <c r="H157" i="42"/>
  <c r="F157" i="84"/>
  <c r="C157" i="84"/>
  <c r="H157" i="84"/>
  <c r="J157" i="84"/>
  <c r="J152" i="147"/>
  <c r="G152" i="147"/>
  <c r="H152" i="147"/>
  <c r="J157" i="50"/>
  <c r="F157" i="50"/>
  <c r="C157" i="50"/>
  <c r="H157" i="50"/>
  <c r="G152" i="57"/>
  <c r="H152" i="57"/>
  <c r="J152" i="57"/>
  <c r="F157" i="104"/>
  <c r="C157" i="104"/>
  <c r="H157" i="104"/>
  <c r="J157" i="104"/>
  <c r="F157" i="173"/>
  <c r="C157" i="173"/>
  <c r="H157" i="173"/>
  <c r="J157" i="173"/>
  <c r="F157" i="162"/>
  <c r="C157" i="162"/>
  <c r="H157" i="162"/>
  <c r="J157" i="162"/>
  <c r="F157" i="170"/>
  <c r="C157" i="170"/>
  <c r="H157" i="170"/>
  <c r="J157" i="170"/>
  <c r="F157" i="115"/>
  <c r="C157" i="115"/>
  <c r="H157" i="115"/>
  <c r="J157" i="115"/>
  <c r="J152" i="46"/>
  <c r="G152" i="46"/>
  <c r="H152" i="46"/>
  <c r="J155" i="121"/>
  <c r="J194" i="121"/>
  <c r="G152" i="107"/>
  <c r="H152" i="107"/>
  <c r="J152" i="107"/>
  <c r="J151" i="25"/>
  <c r="H152" i="25"/>
  <c r="J152" i="25"/>
  <c r="G152" i="25"/>
  <c r="J157" i="6"/>
  <c r="F157" i="6"/>
  <c r="C157" i="6"/>
  <c r="H157" i="6"/>
  <c r="F157" i="135"/>
  <c r="C157" i="135"/>
  <c r="H157" i="135"/>
  <c r="J157" i="135"/>
  <c r="J152" i="172"/>
  <c r="G152" i="172"/>
  <c r="H152" i="172"/>
  <c r="J152" i="41"/>
  <c r="G152" i="41"/>
  <c r="H152" i="41"/>
  <c r="H146" i="122"/>
  <c r="J146" i="122"/>
  <c r="J139" i="122"/>
  <c r="J194" i="122"/>
  <c r="J155" i="148"/>
  <c r="J194" i="148"/>
  <c r="J139" i="81"/>
  <c r="J146" i="81"/>
  <c r="H146" i="81"/>
  <c r="H194" i="34"/>
  <c r="H9" i="34"/>
  <c r="J9" i="34"/>
  <c r="J194" i="34"/>
  <c r="J155" i="44"/>
  <c r="C157" i="44"/>
  <c r="H157" i="44"/>
  <c r="J157" i="44"/>
  <c r="F157" i="44"/>
  <c r="F157" i="97"/>
  <c r="C157" i="97"/>
  <c r="H157" i="97"/>
  <c r="J157" i="97"/>
  <c r="F157" i="31"/>
  <c r="C157" i="31"/>
  <c r="H157" i="31"/>
  <c r="J157" i="31"/>
  <c r="G152" i="127"/>
  <c r="H152" i="127"/>
  <c r="J152" i="127"/>
  <c r="J157" i="11"/>
  <c r="F157" i="11"/>
  <c r="C157" i="11"/>
  <c r="H157" i="11"/>
  <c r="G152" i="23"/>
  <c r="H152" i="23"/>
  <c r="J152" i="23"/>
  <c r="G152" i="79"/>
  <c r="H152" i="79"/>
  <c r="J152" i="79"/>
  <c r="H146" i="61"/>
  <c r="J146" i="61"/>
  <c r="J139" i="61"/>
  <c r="J194" i="61"/>
  <c r="F157" i="38"/>
  <c r="C157" i="38"/>
  <c r="H157" i="38"/>
  <c r="J157" i="38"/>
  <c r="J157" i="141"/>
  <c r="F157" i="141"/>
  <c r="C157" i="141"/>
  <c r="H157" i="141"/>
  <c r="J157" i="138"/>
  <c r="F157" i="138"/>
  <c r="C157" i="138"/>
  <c r="H157" i="138"/>
  <c r="J152" i="100"/>
  <c r="G152" i="100"/>
  <c r="H152" i="100"/>
  <c r="G152" i="59"/>
  <c r="H152" i="59"/>
  <c r="J152" i="59"/>
  <c r="J157" i="142"/>
  <c r="F157" i="142"/>
  <c r="C157" i="142"/>
  <c r="H157" i="142"/>
  <c r="F157" i="39"/>
  <c r="C157" i="39"/>
  <c r="H157" i="39"/>
  <c r="J157" i="39"/>
  <c r="J157" i="121"/>
  <c r="F157" i="121"/>
  <c r="C157" i="121"/>
  <c r="H157" i="121"/>
  <c r="J157" i="69"/>
  <c r="F157" i="69"/>
  <c r="C157" i="69"/>
  <c r="H157" i="69"/>
  <c r="F157" i="49"/>
  <c r="C157" i="49"/>
  <c r="H157" i="49"/>
  <c r="J157" i="49"/>
  <c r="H146" i="25"/>
  <c r="J146" i="25"/>
  <c r="J139" i="25"/>
  <c r="F157" i="45"/>
  <c r="C157" i="45"/>
  <c r="H157" i="45"/>
  <c r="J157" i="45"/>
  <c r="J155" i="45"/>
  <c r="J194" i="45"/>
  <c r="J155" i="81"/>
  <c r="C157" i="81"/>
  <c r="H157" i="81"/>
  <c r="J157" i="81"/>
  <c r="F157" i="81"/>
  <c r="F146" i="138"/>
  <c r="G152" i="28"/>
  <c r="H152" i="28"/>
  <c r="J152" i="28"/>
  <c r="G157" i="132"/>
  <c r="H157" i="132"/>
  <c r="J157" i="132"/>
  <c r="F157" i="132"/>
  <c r="C157" i="132"/>
  <c r="J157" i="126"/>
  <c r="F157" i="126"/>
  <c r="C157" i="126"/>
  <c r="H157" i="126"/>
  <c r="J157" i="143"/>
  <c r="F157" i="143"/>
  <c r="C157" i="143"/>
  <c r="H157" i="143"/>
  <c r="F157" i="151"/>
  <c r="C157" i="151"/>
  <c r="H157" i="151"/>
  <c r="J157" i="151"/>
  <c r="J157" i="41"/>
  <c r="F157" i="41"/>
  <c r="C157" i="41"/>
  <c r="H157" i="41"/>
  <c r="F157" i="103"/>
  <c r="C157" i="103"/>
  <c r="H157" i="103"/>
  <c r="J157" i="103"/>
  <c r="G152" i="83"/>
  <c r="H152" i="83"/>
  <c r="J152" i="83"/>
  <c r="F157" i="140"/>
  <c r="C157" i="140"/>
  <c r="H157" i="140"/>
  <c r="J157" i="140"/>
  <c r="J157" i="105"/>
  <c r="F157" i="105"/>
  <c r="C157" i="105"/>
  <c r="H157" i="105"/>
  <c r="J157" i="43"/>
  <c r="F157" i="43"/>
  <c r="C157" i="43"/>
  <c r="H157" i="43"/>
  <c r="G152" i="68"/>
  <c r="H152" i="68"/>
  <c r="J152" i="68"/>
  <c r="G157" i="77"/>
  <c r="H146" i="24"/>
  <c r="J146" i="24"/>
  <c r="J139" i="24"/>
  <c r="J194" i="24"/>
  <c r="J152" i="156"/>
  <c r="G152" i="156"/>
  <c r="H152" i="156"/>
  <c r="J151" i="173"/>
  <c r="J157" i="114"/>
  <c r="F157" i="114"/>
  <c r="C157" i="114"/>
  <c r="H157" i="114"/>
  <c r="F157" i="171"/>
  <c r="C157" i="171"/>
  <c r="H157" i="171"/>
  <c r="J157" i="171"/>
  <c r="G152" i="75"/>
  <c r="H152" i="75"/>
  <c r="J152" i="75"/>
  <c r="F157" i="148"/>
  <c r="C157" i="148"/>
  <c r="H157" i="148"/>
  <c r="J157" i="148"/>
  <c r="G152" i="152"/>
  <c r="H152" i="152"/>
  <c r="J152" i="152"/>
  <c r="F157" i="109"/>
  <c r="C157" i="109"/>
  <c r="H157" i="109"/>
  <c r="J157" i="109"/>
  <c r="H146" i="105"/>
  <c r="J146" i="105"/>
  <c r="J139" i="105"/>
  <c r="J194" i="105"/>
  <c r="J157" i="119"/>
  <c r="F157" i="119"/>
  <c r="C157" i="119"/>
  <c r="H157" i="119"/>
  <c r="H146" i="138"/>
  <c r="J146" i="138"/>
  <c r="J139" i="138"/>
  <c r="J194" i="138"/>
  <c r="J157" i="106"/>
  <c r="F157" i="106"/>
  <c r="C157" i="106"/>
  <c r="H157" i="106"/>
  <c r="J157" i="169"/>
  <c r="F157" i="169"/>
  <c r="C157" i="169"/>
  <c r="H157" i="169"/>
  <c r="J155" i="30"/>
  <c r="C157" i="30"/>
  <c r="H157" i="30"/>
  <c r="J157" i="30"/>
  <c r="F157" i="30"/>
  <c r="J152" i="76"/>
  <c r="G152" i="76"/>
  <c r="H152" i="76"/>
  <c r="F157" i="75"/>
  <c r="C157" i="75"/>
  <c r="H157" i="75"/>
  <c r="J157" i="75"/>
  <c r="J157" i="150"/>
  <c r="F157" i="150"/>
  <c r="C157" i="150"/>
  <c r="H157" i="150"/>
  <c r="J152" i="173"/>
  <c r="G152" i="173"/>
  <c r="H152" i="173"/>
  <c r="G152" i="109"/>
  <c r="H152" i="109"/>
  <c r="J152" i="109"/>
  <c r="J151" i="109"/>
  <c r="J194" i="109"/>
  <c r="F157" i="28"/>
  <c r="C157" i="28"/>
  <c r="H157" i="28"/>
  <c r="J157" i="28"/>
  <c r="G152" i="80"/>
  <c r="H152" i="80"/>
  <c r="J152" i="80"/>
  <c r="G152" i="140"/>
  <c r="H152" i="140"/>
  <c r="J152" i="140"/>
  <c r="J152" i="58"/>
  <c r="G152" i="58"/>
  <c r="H152" i="58"/>
  <c r="F157" i="172"/>
  <c r="C157" i="172"/>
  <c r="H157" i="172"/>
  <c r="J157" i="172"/>
  <c r="J157" i="144"/>
  <c r="F157" i="144"/>
  <c r="C157" i="144"/>
  <c r="H157" i="144"/>
  <c r="G152" i="122"/>
  <c r="H152" i="122"/>
  <c r="J152" i="122"/>
  <c r="F157" i="51"/>
  <c r="C157" i="51"/>
  <c r="H157" i="51"/>
  <c r="J157" i="51"/>
  <c r="J152" i="166"/>
  <c r="G152" i="166"/>
  <c r="H152" i="166"/>
  <c r="F157" i="101"/>
  <c r="C157" i="101"/>
  <c r="H157" i="101"/>
  <c r="J157" i="101"/>
  <c r="H146" i="59"/>
  <c r="J146" i="59"/>
  <c r="J139" i="59"/>
  <c r="J194" i="59"/>
  <c r="G152" i="170"/>
  <c r="H152" i="170"/>
  <c r="J152" i="170"/>
  <c r="F157" i="74"/>
  <c r="C157" i="74"/>
  <c r="H157" i="74"/>
  <c r="J157" i="74"/>
  <c r="G153" i="17"/>
  <c r="H153" i="17"/>
  <c r="J153" i="17"/>
  <c r="F157" i="16"/>
  <c r="C157" i="16"/>
  <c r="H157" i="16"/>
  <c r="J157" i="16"/>
  <c r="H146" i="60"/>
  <c r="J146" i="60"/>
  <c r="J139" i="60"/>
  <c r="J194" i="60"/>
  <c r="J152" i="110"/>
  <c r="G152" i="110"/>
  <c r="H152" i="110"/>
  <c r="G152" i="98"/>
  <c r="H152" i="98"/>
  <c r="J152" i="98"/>
  <c r="G152" i="137"/>
  <c r="H152" i="137"/>
  <c r="J152" i="137"/>
  <c r="G152" i="116"/>
  <c r="H152" i="116"/>
  <c r="J152" i="116"/>
  <c r="F157" i="102"/>
  <c r="C157" i="102"/>
  <c r="H157" i="102"/>
  <c r="J157" i="102"/>
  <c r="J155" i="102"/>
  <c r="J194" i="102"/>
  <c r="G152" i="97"/>
  <c r="H152" i="97"/>
  <c r="J152" i="97"/>
  <c r="F157" i="165"/>
  <c r="C157" i="165"/>
  <c r="H157" i="165"/>
  <c r="J157" i="165"/>
  <c r="J151" i="171"/>
  <c r="J194" i="171"/>
  <c r="J157" i="46"/>
  <c r="F157" i="46"/>
  <c r="C157" i="46"/>
  <c r="H157" i="46"/>
  <c r="F157" i="93"/>
  <c r="C157" i="93"/>
  <c r="H157" i="93"/>
  <c r="J157" i="93"/>
  <c r="J157" i="125"/>
  <c r="F157" i="125"/>
  <c r="C157" i="125"/>
  <c r="H157" i="125"/>
  <c r="H146" i="139"/>
  <c r="J146" i="139"/>
  <c r="J139" i="139"/>
  <c r="J194" i="139"/>
  <c r="G152" i="171"/>
  <c r="H152" i="171"/>
  <c r="J152" i="171"/>
  <c r="J152" i="134"/>
  <c r="G152" i="134"/>
  <c r="H152" i="134"/>
  <c r="F157" i="87"/>
  <c r="C157" i="87"/>
  <c r="H157" i="87"/>
  <c r="J157" i="87"/>
  <c r="F157" i="166"/>
  <c r="C157" i="166"/>
  <c r="H157" i="166"/>
  <c r="J157" i="166"/>
  <c r="J157" i="9"/>
  <c r="F157" i="9"/>
  <c r="C157" i="9"/>
  <c r="H157" i="9"/>
  <c r="J157" i="111"/>
  <c r="F157" i="111"/>
  <c r="C157" i="111"/>
  <c r="H157" i="111"/>
  <c r="G152" i="117"/>
  <c r="H152" i="117"/>
  <c r="J152" i="117"/>
  <c r="F157" i="26"/>
  <c r="C157" i="26"/>
  <c r="H157" i="26"/>
  <c r="J157" i="26"/>
  <c r="G152" i="108"/>
  <c r="H152" i="108"/>
  <c r="J152" i="108"/>
  <c r="H146" i="158"/>
  <c r="J146" i="158"/>
  <c r="J139" i="158"/>
  <c r="J194" i="158"/>
  <c r="F157" i="52"/>
  <c r="C157" i="52"/>
  <c r="H157" i="52"/>
  <c r="J157" i="52"/>
  <c r="J152" i="31"/>
  <c r="G152" i="31"/>
  <c r="H152" i="31"/>
  <c r="G152" i="69"/>
  <c r="H152" i="69"/>
  <c r="J152" i="69"/>
  <c r="J157" i="77"/>
  <c r="F157" i="77"/>
  <c r="C157" i="77"/>
  <c r="H157" i="77"/>
  <c r="F157" i="37"/>
  <c r="C157" i="37"/>
  <c r="H157" i="37"/>
  <c r="J157" i="37"/>
  <c r="F157" i="164"/>
  <c r="C157" i="164"/>
  <c r="H157" i="164"/>
  <c r="J157" i="164"/>
  <c r="J155" i="164"/>
  <c r="J194" i="164"/>
  <c r="F157" i="127"/>
  <c r="C157" i="127"/>
  <c r="H157" i="127"/>
  <c r="J157" i="127"/>
  <c r="F157" i="2"/>
  <c r="C157" i="2"/>
  <c r="H157" i="2"/>
  <c r="J157" i="2"/>
  <c r="F157" i="98"/>
  <c r="C157" i="98"/>
  <c r="H157" i="98"/>
  <c r="J157" i="98"/>
  <c r="F157" i="96"/>
  <c r="C157" i="96"/>
  <c r="H157" i="96"/>
  <c r="J157" i="96"/>
  <c r="F157" i="7"/>
  <c r="C157" i="7"/>
  <c r="H157" i="7"/>
  <c r="J157" i="7"/>
  <c r="J155" i="7"/>
  <c r="J194" i="7"/>
  <c r="F157" i="54"/>
  <c r="C157" i="54"/>
  <c r="H157" i="54"/>
  <c r="J157" i="54"/>
  <c r="J152" i="20"/>
  <c r="G152" i="20"/>
  <c r="H152" i="20"/>
  <c r="J157" i="100"/>
  <c r="F157" i="100"/>
  <c r="C157" i="100"/>
  <c r="H157" i="100"/>
  <c r="J157" i="124"/>
  <c r="F157" i="124"/>
  <c r="C157" i="124"/>
  <c r="H157" i="124"/>
  <c r="G152" i="154"/>
  <c r="H152" i="154"/>
  <c r="J152" i="154"/>
  <c r="J152" i="81"/>
  <c r="G152" i="81"/>
  <c r="H152" i="81"/>
  <c r="J152" i="63"/>
  <c r="G152" i="63"/>
  <c r="H152" i="63"/>
  <c r="F157" i="134"/>
  <c r="C157" i="134"/>
  <c r="H157" i="134"/>
  <c r="J157" i="134"/>
  <c r="F157" i="64"/>
  <c r="C157" i="64"/>
  <c r="H157" i="64"/>
  <c r="J157" i="64"/>
  <c r="F157" i="72"/>
  <c r="C157" i="72"/>
  <c r="H157" i="72"/>
  <c r="J157" i="72"/>
  <c r="F157" i="56"/>
  <c r="C157" i="56"/>
  <c r="H157" i="56"/>
  <c r="J157" i="56"/>
  <c r="J155" i="56"/>
  <c r="J194" i="56"/>
  <c r="G152" i="155"/>
  <c r="H152" i="155"/>
  <c r="J152" i="155"/>
  <c r="F157" i="117"/>
  <c r="C157" i="117"/>
  <c r="H157" i="117"/>
  <c r="J157" i="117"/>
  <c r="F157" i="32"/>
  <c r="C157" i="32"/>
  <c r="H157" i="32"/>
  <c r="J157" i="32"/>
  <c r="J157" i="167"/>
  <c r="F157" i="167"/>
  <c r="C157" i="167"/>
  <c r="H157" i="167"/>
  <c r="G152" i="54"/>
  <c r="H152" i="54"/>
  <c r="J152" i="54"/>
  <c r="F157" i="34"/>
  <c r="C157" i="34"/>
  <c r="H157" i="34"/>
  <c r="J157" i="34"/>
  <c r="H146" i="161"/>
  <c r="J146" i="161"/>
  <c r="J139" i="161"/>
  <c r="J194" i="161"/>
  <c r="J152" i="99"/>
  <c r="G152" i="99"/>
  <c r="H152" i="99"/>
  <c r="F157" i="5"/>
  <c r="C157" i="5"/>
  <c r="H157" i="5"/>
  <c r="J157" i="5"/>
  <c r="F157" i="55"/>
  <c r="C157" i="55"/>
  <c r="H157" i="55"/>
  <c r="J157" i="55"/>
  <c r="J152" i="73"/>
  <c r="G152" i="73"/>
  <c r="H152" i="73"/>
  <c r="J152" i="161"/>
  <c r="G152" i="161"/>
  <c r="H152" i="161"/>
  <c r="F157" i="59"/>
  <c r="C157" i="59"/>
  <c r="H157" i="59"/>
  <c r="J157" i="59"/>
  <c r="G152" i="130"/>
  <c r="H152" i="130"/>
  <c r="J152" i="130"/>
  <c r="F157" i="128"/>
  <c r="C157" i="128"/>
  <c r="H157" i="128"/>
  <c r="J157" i="128"/>
  <c r="J157" i="61"/>
  <c r="F157" i="61"/>
  <c r="C157" i="61"/>
  <c r="H157" i="61"/>
  <c r="J157" i="33"/>
  <c r="F157" i="33"/>
  <c r="C157" i="33"/>
  <c r="H157" i="33"/>
  <c r="G152" i="2"/>
  <c r="H152" i="2"/>
  <c r="J152" i="2"/>
  <c r="J157" i="4"/>
  <c r="F157" i="4"/>
  <c r="C157" i="4"/>
  <c r="H157" i="4"/>
  <c r="G152" i="49"/>
  <c r="H152" i="49"/>
  <c r="J152" i="49"/>
  <c r="J152" i="77"/>
  <c r="G152" i="77"/>
  <c r="H152" i="77"/>
  <c r="J157" i="120"/>
  <c r="F157" i="120"/>
  <c r="C157" i="120"/>
  <c r="H157" i="120"/>
  <c r="J152" i="115"/>
  <c r="G152" i="115"/>
  <c r="H152" i="115"/>
  <c r="J152" i="89"/>
  <c r="G152" i="89"/>
  <c r="H152" i="89"/>
  <c r="F157" i="94"/>
  <c r="C157" i="94"/>
  <c r="H157" i="94"/>
  <c r="J157" i="94"/>
  <c r="J157" i="60"/>
  <c r="F157" i="60"/>
  <c r="C157" i="60"/>
  <c r="H157" i="60"/>
  <c r="F157" i="70"/>
  <c r="C157" i="70"/>
  <c r="H157" i="70"/>
  <c r="J157" i="70"/>
  <c r="F157" i="13"/>
  <c r="C157" i="13"/>
  <c r="H157" i="13"/>
  <c r="J157" i="13"/>
  <c r="G152" i="168"/>
  <c r="H152" i="168"/>
  <c r="J152" i="168"/>
  <c r="G152" i="62"/>
  <c r="H152" i="62"/>
  <c r="J152" i="62"/>
  <c r="J157" i="65"/>
  <c r="F157" i="65"/>
  <c r="C157" i="65"/>
  <c r="H157" i="65"/>
  <c r="G152" i="27"/>
  <c r="H152" i="27"/>
  <c r="J152" i="27"/>
  <c r="G152" i="51"/>
  <c r="H152" i="51"/>
  <c r="J152" i="51"/>
  <c r="F157" i="130"/>
  <c r="C157" i="130"/>
  <c r="H157" i="130"/>
  <c r="J157" i="130"/>
  <c r="J157" i="62"/>
  <c r="F157" i="62"/>
  <c r="C157" i="62"/>
  <c r="H157" i="62"/>
  <c r="G152" i="87"/>
  <c r="H152" i="87"/>
  <c r="J152" i="87"/>
  <c r="J151" i="87"/>
  <c r="J194" i="87"/>
  <c r="H198" i="154"/>
  <c r="H9" i="154"/>
</calcChain>
</file>

<file path=xl/sharedStrings.xml><?xml version="1.0" encoding="utf-8"?>
<sst xmlns="http://schemas.openxmlformats.org/spreadsheetml/2006/main" count="105488" uniqueCount="972">
  <si>
    <t>разница</t>
  </si>
  <si>
    <t>Всего ПНР</t>
  </si>
  <si>
    <t>Иное (Работы по содержанию земельного участка с элементами озеленения и благоустройства, иными объектами, предназначенными для обслуживания и эксплуатации многоквартирного дома)</t>
  </si>
  <si>
    <t>17.11</t>
  </si>
  <si>
    <t xml:space="preserve">Работа не выполняется </t>
  </si>
  <si>
    <t>Ликвидация скользкости</t>
  </si>
  <si>
    <t>17.10</t>
  </si>
  <si>
    <t>Сдвижка и подметание снега</t>
  </si>
  <si>
    <t>17.9</t>
  </si>
  <si>
    <t>Очистка и ремонт детских и спортивных площадок, элементов благоустройства</t>
  </si>
  <si>
    <t>17.8</t>
  </si>
  <si>
    <t>Подрезка деревьев и кустов</t>
  </si>
  <si>
    <t>17.7</t>
  </si>
  <si>
    <t>Стрижка газонов</t>
  </si>
  <si>
    <t>17.6</t>
  </si>
  <si>
    <t>Полив газонов</t>
  </si>
  <si>
    <t>17.5</t>
  </si>
  <si>
    <t>Уборка мусора на контейнерных площадках</t>
  </si>
  <si>
    <t>17.4</t>
  </si>
  <si>
    <t>Уборка мусора с газона, очистка урн</t>
  </si>
  <si>
    <t>17.3</t>
  </si>
  <si>
    <t>Полив тротуаров</t>
  </si>
  <si>
    <t>17.2</t>
  </si>
  <si>
    <t>Подметание земельного участка в летний период</t>
  </si>
  <si>
    <t>17.1</t>
  </si>
  <si>
    <t>Работы по содержанию земельного участка с элементами озеленения и благоустройства, иными объектами, предназначенными для обслуживания и эксплуатации многоквартирного дома</t>
  </si>
  <si>
    <t>17</t>
  </si>
  <si>
    <t>Иное (Прочие работы и услуги по содержанию и ремонту общего имущества в многоквартирном доме)</t>
  </si>
  <si>
    <t>16.3</t>
  </si>
  <si>
    <t>Техническое обслуживание систем дистанционного снятия показаний индивидуальных приборов учета (водопотребления и электроэнергии)</t>
  </si>
  <si>
    <t>16.2</t>
  </si>
  <si>
    <t>КХ</t>
  </si>
  <si>
    <t>раз в год</t>
  </si>
  <si>
    <t>Техническая инвентаризация</t>
  </si>
  <si>
    <t>16.1</t>
  </si>
  <si>
    <t>Прочие работы и услуги по содержанию и ремонту общего имущества в многоквартирном доме</t>
  </si>
  <si>
    <t>16</t>
  </si>
  <si>
    <t xml:space="preserve">по мере необходимости </t>
  </si>
  <si>
    <t>Дезинсекция</t>
  </si>
  <si>
    <t>15.2</t>
  </si>
  <si>
    <t>Дератизация</t>
  </si>
  <si>
    <t>15.1</t>
  </si>
  <si>
    <t>Проведение дератизации и дезинсекции помещений, входящих в состав общего имущества в многоквартирном доме</t>
  </si>
  <si>
    <t>15</t>
  </si>
  <si>
    <t>Расход воды на общедомовые нужды</t>
  </si>
  <si>
    <t>14</t>
  </si>
  <si>
    <t>Расход электроэнергии, потребленной на дежурное освещение мест общего пользования и работу лифтов (общедомовые нужды)</t>
  </si>
  <si>
    <t>13</t>
  </si>
  <si>
    <t>Иное (Обеспечение устранения аварий на внутридомовых инженерных системах в многоквартирном доме)</t>
  </si>
  <si>
    <t>12.3</t>
  </si>
  <si>
    <t>Незамедлительное реагирование с момента получения заявки</t>
  </si>
  <si>
    <t>Выполнение заявок населения</t>
  </si>
  <si>
    <t>12.2</t>
  </si>
  <si>
    <t>Устранение аварии</t>
  </si>
  <si>
    <t>12.1</t>
  </si>
  <si>
    <t>Обеспечение устранения аварий на внутридомовых инженерных системах в многоквартирном доме</t>
  </si>
  <si>
    <t>12</t>
  </si>
  <si>
    <t>Иное (Работы по содержанию и ремонту систем внутридомового газового оборудования)</t>
  </si>
  <si>
    <t>11.3</t>
  </si>
  <si>
    <t>шт</t>
  </si>
  <si>
    <t>Замена и восстановление работоспособности отдельных элементов системы внутридомового газового оборудования</t>
  </si>
  <si>
    <t>11.2</t>
  </si>
  <si>
    <t xml:space="preserve">Проверка состояния системы внутридомового газового оборудования и ее отдельных элементов  </t>
  </si>
  <si>
    <t>11.1</t>
  </si>
  <si>
    <t>Работы по содержанию и ремонту систем внутридомового газового оборудования</t>
  </si>
  <si>
    <t>11</t>
  </si>
  <si>
    <t>Иное (Работы по содержанию и ремонту систем вентиляции)</t>
  </si>
  <si>
    <t>10.4</t>
  </si>
  <si>
    <t>Замена и восстановление работоспособности отдельных общедомовых элементов</t>
  </si>
  <si>
    <t>10.3</t>
  </si>
  <si>
    <t>Регулировка и наладка систем вентиляции</t>
  </si>
  <si>
    <t>10.2</t>
  </si>
  <si>
    <t>Проверка наличия тяги в дымоходах, вентиляционных каналах</t>
  </si>
  <si>
    <t>10.1</t>
  </si>
  <si>
    <t>Работы по содержанию и ремонту систем вентиляции</t>
  </si>
  <si>
    <t>10</t>
  </si>
  <si>
    <t>Иное (Работы по обеспечению требований пожарной безопасности)</t>
  </si>
  <si>
    <t>9.4</t>
  </si>
  <si>
    <t xml:space="preserve">в течение суток после обнаружения </t>
  </si>
  <si>
    <t>Замена и восстановление работоспособности элементов пожаротушения (трубопроводов, включая ввод и стояки пожарного водопровода)</t>
  </si>
  <si>
    <t>9.3</t>
  </si>
  <si>
    <t xml:space="preserve">раз в месяц </t>
  </si>
  <si>
    <t>Обслуживание систем дымоудаления и противопожарной безопасности</t>
  </si>
  <si>
    <t>9.2</t>
  </si>
  <si>
    <t>Осмотр пожарной сигнализации и средств тушения в домах</t>
  </si>
  <si>
    <t>9.1</t>
  </si>
  <si>
    <t xml:space="preserve"> Работы по обеспечению требований пожарной безопасности</t>
  </si>
  <si>
    <t>9</t>
  </si>
  <si>
    <t>Иное (Работы по содержанию и ремонту лифта (лифтов) в многоквартирном доме)</t>
  </si>
  <si>
    <t>8.3</t>
  </si>
  <si>
    <t>Организация системы диспетчерского контроля и обеспечение диспетчерской связи с кабиной лифта</t>
  </si>
  <si>
    <t>8.2</t>
  </si>
  <si>
    <t>Круглосуточно</t>
  </si>
  <si>
    <t>Обслуживание лифтов и лифтового оборудования</t>
  </si>
  <si>
    <t>8.1</t>
  </si>
  <si>
    <t>Работы по содержанию и ремонту лифта (лифтов) в многоквартирном доме</t>
  </si>
  <si>
    <t>8</t>
  </si>
  <si>
    <t>Иное (Работы по содержанию и ремонту мусоропроводов в многоквартирном доме)</t>
  </si>
  <si>
    <t>7.11</t>
  </si>
  <si>
    <t>М</t>
  </si>
  <si>
    <t>Мелкий ремонт неисправностей мусоропровода</t>
  </si>
  <si>
    <t>7.10</t>
  </si>
  <si>
    <t>ШТ</t>
  </si>
  <si>
    <t>Устранение засора</t>
  </si>
  <si>
    <t>7.9</t>
  </si>
  <si>
    <t>раз в месяц</t>
  </si>
  <si>
    <t>Дезинфекция мусоросборников</t>
  </si>
  <si>
    <t>7.8</t>
  </si>
  <si>
    <t>Очистка и дезинфекция всех элементов ствола мусоропровода</t>
  </si>
  <si>
    <t>7.7</t>
  </si>
  <si>
    <t>Мойка нижней части ствола и шибера мусоропровода</t>
  </si>
  <si>
    <t>7.6</t>
  </si>
  <si>
    <t>раз в неделю</t>
  </si>
  <si>
    <t>Мойка сменных мусоросборников</t>
  </si>
  <si>
    <t>7.5</t>
  </si>
  <si>
    <t>Уборка загрузочных клапанов мусоропроводов</t>
  </si>
  <si>
    <t>7.4</t>
  </si>
  <si>
    <t>Видеодиагностика внутренней поверхности асбестоцементных стволов мусоропровода</t>
  </si>
  <si>
    <t>7.3</t>
  </si>
  <si>
    <t>Профилактический осмотр мусоропроводов</t>
  </si>
  <si>
    <t>7.2</t>
  </si>
  <si>
    <t>В ходе подготовки к эксплуатации дома в осенне-зимний период</t>
  </si>
  <si>
    <t>Восстановление работоспособности вентиляционных и промывочных устройств, мусороприемных клапанов и шиберных устройств</t>
  </si>
  <si>
    <t>7.1</t>
  </si>
  <si>
    <t>Работы по содержанию и ремонту мусоропроводов в многоквартирном доме</t>
  </si>
  <si>
    <t>7</t>
  </si>
  <si>
    <t>Иное (Работы по содержанию и ремонту оборудования и систем инженерно-технического обеспечения, входящих в состав общего имущества в многоквартирном доме)</t>
  </si>
  <si>
    <t>6.29</t>
  </si>
  <si>
    <t>Техническое обслуживание светильников дежурного освещения</t>
  </si>
  <si>
    <t>6.28</t>
  </si>
  <si>
    <t>Ремонт электрооборудования (эл. щитков, замена АВР (аварийное включение резерва) и др. работы)</t>
  </si>
  <si>
    <t>6.27</t>
  </si>
  <si>
    <t>Обслуживание и ремонт крышных газовых котельных</t>
  </si>
  <si>
    <t>6.26</t>
  </si>
  <si>
    <t>Обслуживание и ремонт тепловых пунктов</t>
  </si>
  <si>
    <t>6.25</t>
  </si>
  <si>
    <t>Обслуживание и ремонт насосных пунктов</t>
  </si>
  <si>
    <t>6.24</t>
  </si>
  <si>
    <t>Обслуживание и ремонт АСКУЭ</t>
  </si>
  <si>
    <t>6.23</t>
  </si>
  <si>
    <t>Обслуживание и ремонт АУУТЭ</t>
  </si>
  <si>
    <t>6.22</t>
  </si>
  <si>
    <t>Гидропневматическая очистка системы отопления</t>
  </si>
  <si>
    <t>6.21</t>
  </si>
  <si>
    <t>Замена и восстановление отдельных элементов внутридомового электрооборудования (за исключением внутриквартирных устройств и приборов)</t>
  </si>
  <si>
    <t>6.20</t>
  </si>
  <si>
    <t>Замена и восстановление отдельных элементов системы канализации, в том числе ликвидация засоров, за исключением внутриквартирного сантехоборудования</t>
  </si>
  <si>
    <t>6.19</t>
  </si>
  <si>
    <t>Замена и восстановление отдельных элементов системы горячего водоснабжения, при необходимости отключение и включение стояков</t>
  </si>
  <si>
    <t>6.18</t>
  </si>
  <si>
    <t>Замена и восстановление отдельных элементов системы холодного водоснабжения, при необходимости отключение и включение стояков</t>
  </si>
  <si>
    <t>6.17</t>
  </si>
  <si>
    <t>Замена и восстановление отдельных элементов системы отопления с выполнением наладочных регулировочных работ, ликвидацией непрогревов и неисправностей в квартирах</t>
  </si>
  <si>
    <t>6.16</t>
  </si>
  <si>
    <t>Работа не выполняется</t>
  </si>
  <si>
    <t>Обслуживание ламп-сигналов</t>
  </si>
  <si>
    <t>6.15</t>
  </si>
  <si>
    <t>Ремонт общедомовых приборов учета горячего и холодного водоснабжения, отопления, электроснабжения</t>
  </si>
  <si>
    <t>6.14</t>
  </si>
  <si>
    <t>Поверка общедомовых приборов учета горячего и холодного водоснабжения, отопления, электроснабжения</t>
  </si>
  <si>
    <t>6.13</t>
  </si>
  <si>
    <t>Замеры сопротивления изоляции проводов, трубопроводов и восстановление цепей заземления</t>
  </si>
  <si>
    <t>6.12</t>
  </si>
  <si>
    <t>Проверка заземления оболочки электрокабеля, оборудования (насосы, щитовые вентиляторы и др.)</t>
  </si>
  <si>
    <t>6.11</t>
  </si>
  <si>
    <t>Регулировка и наладка систем автоматики расширительных баков</t>
  </si>
  <si>
    <t>6.10</t>
  </si>
  <si>
    <t>Устранение засора внутреннего канализационного трубопровода</t>
  </si>
  <si>
    <t>6.9</t>
  </si>
  <si>
    <t xml:space="preserve">Устранение по мере обнаружения дефектов  </t>
  </si>
  <si>
    <t>Проверка исправности канализационных вытяжек</t>
  </si>
  <si>
    <t>6.8</t>
  </si>
  <si>
    <t>Устранение неисправностей в системах водопровода и канализации, центрального отопления и горячего водоснабжения, электротехнических устройств, вентиляционных и дымовых каналов</t>
  </si>
  <si>
    <t>6.7</t>
  </si>
  <si>
    <t>Проведение технических осмотров систем водопровода и канализации, центрального отопления и горячего водоснабжения, электротехнических устройств, вентиляционных каналов</t>
  </si>
  <si>
    <t>6.6</t>
  </si>
  <si>
    <t>Ремонт и утепление наружных водоразборных кранов</t>
  </si>
  <si>
    <t>6.5</t>
  </si>
  <si>
    <t>Прочистка вентиляционных и дымовых каналов</t>
  </si>
  <si>
    <t>6.4</t>
  </si>
  <si>
    <t>Утепление вентиляционных и дымовых каналов</t>
  </si>
  <si>
    <t>6.3</t>
  </si>
  <si>
    <t>Ремонт, регулировка, промывка и опрессовка систем центрального отопления, утепление бойлеров</t>
  </si>
  <si>
    <t>6.2</t>
  </si>
  <si>
    <t>Консервация (расконсервация) системы центрального отопления</t>
  </si>
  <si>
    <t>6.1</t>
  </si>
  <si>
    <t>Работы по содержанию и ремонту оборудования и систем инженерно-технического обеспечения, входящих в состав общего имущества в многоквартирном доме</t>
  </si>
  <si>
    <t>6</t>
  </si>
  <si>
    <t>Иное (Ремонт чердаков, подвалов)</t>
  </si>
  <si>
    <t>5.8.5</t>
  </si>
  <si>
    <t>Изготовление новых или ремонт существующих ходовых досок и переходных мостиков на чердаках, в подвалах</t>
  </si>
  <si>
    <t>5.8.4</t>
  </si>
  <si>
    <t>Утепление трубопроводов в подвальных помещениях</t>
  </si>
  <si>
    <t>5.8.3</t>
  </si>
  <si>
    <t>Утепление трубопроводов в чердачных помещениях</t>
  </si>
  <si>
    <t>5.8.2</t>
  </si>
  <si>
    <t>Утепление чердачных перекрытий</t>
  </si>
  <si>
    <t>5.8.1</t>
  </si>
  <si>
    <t>Ремонт чердаков, подвалов</t>
  </si>
  <si>
    <t>5.8</t>
  </si>
  <si>
    <t>Ремонт технических и вспомогательных помещений</t>
  </si>
  <si>
    <t>5.7.4</t>
  </si>
  <si>
    <t>Ремонт лестничных клеток</t>
  </si>
  <si>
    <t>5.7.3</t>
  </si>
  <si>
    <t>Восстановление отделки потолков</t>
  </si>
  <si>
    <t>5.7.2</t>
  </si>
  <si>
    <t>Восстановление отделки стен</t>
  </si>
  <si>
    <t>5.7.1</t>
  </si>
  <si>
    <t>Внутренняя отделка в подъездах, технических помещениях, и других помещениях общего пользования</t>
  </si>
  <si>
    <t>5.7</t>
  </si>
  <si>
    <t>Иное (Лестницы, пандусы, крыльца, козырьки над входами в подъезды, подвалы и над балконами верхних этажей)</t>
  </si>
  <si>
    <t>5.6.12</t>
  </si>
  <si>
    <t>Ремонт полов (на лестницах, чердаках, в холлах и подвалах)</t>
  </si>
  <si>
    <t>5.6.11</t>
  </si>
  <si>
    <t>Замена конструкций над балконами верхних этажей</t>
  </si>
  <si>
    <t>5.6.10</t>
  </si>
  <si>
    <t>Восстановление конструкций над балконами верхних этажей</t>
  </si>
  <si>
    <t>5.6.9</t>
  </si>
  <si>
    <t>Замена козырьков над входами в подъезды</t>
  </si>
  <si>
    <t>5.6.8</t>
  </si>
  <si>
    <t>Восстановление козырьков над входами в подъезды, ремонт кровельного покрытия козырьков, ложных балконов</t>
  </si>
  <si>
    <t>5.6.7</t>
  </si>
  <si>
    <t>Замена крыльца</t>
  </si>
  <si>
    <t>5.6.6</t>
  </si>
  <si>
    <t>Восстановление крыльца</t>
  </si>
  <si>
    <t>5.6.5</t>
  </si>
  <si>
    <t>Замена пандуса</t>
  </si>
  <si>
    <t>5.6.4</t>
  </si>
  <si>
    <t>Восстановление пандуса</t>
  </si>
  <si>
    <t>5.6.3</t>
  </si>
  <si>
    <t>Замена лестницы</t>
  </si>
  <si>
    <t>5.6.2</t>
  </si>
  <si>
    <t>Восстановление лестницы</t>
  </si>
  <si>
    <t>5.6.1</t>
  </si>
  <si>
    <t>Лестницы, пандусы, крыльца, козырьки над входами в подъезды, подвалы и над балконами верхних этажей</t>
  </si>
  <si>
    <t>5.6</t>
  </si>
  <si>
    <t xml:space="preserve">Иное (Оконные и дверные заполнения на лестничных клетках и во вспомогательных помещениях общего пользования, входные двери)  </t>
  </si>
  <si>
    <t>5.5.7</t>
  </si>
  <si>
    <t>Установка и текущий ремонт доводчиков</t>
  </si>
  <si>
    <t>5.5.6</t>
  </si>
  <si>
    <t>Замена окон в помещениях общего пользования</t>
  </si>
  <si>
    <t>5.5.5</t>
  </si>
  <si>
    <t>Ремонт окон в помещениях общего пользования</t>
  </si>
  <si>
    <t>5.5.4</t>
  </si>
  <si>
    <t>Ремонт или замена входных дверей в подъезды</t>
  </si>
  <si>
    <t>5.5.3</t>
  </si>
  <si>
    <t>Замена дверей в помещениях общего пользования</t>
  </si>
  <si>
    <t>5.5.2</t>
  </si>
  <si>
    <t>Ремонт дверей в помещениях общего пользования</t>
  </si>
  <si>
    <t>5.5.1</t>
  </si>
  <si>
    <t>Оконные и дверные заполнения на лестничных клетках и во вспомогательных помещениях общего пользования, входные двери</t>
  </si>
  <si>
    <t>5.5</t>
  </si>
  <si>
    <t>Иное (Крыши)</t>
  </si>
  <si>
    <t>5.4.6</t>
  </si>
  <si>
    <t>Окраска конструкций и элементов крыши</t>
  </si>
  <si>
    <t>5.4.5</t>
  </si>
  <si>
    <t>Ремонт металлической парапетной решетки</t>
  </si>
  <si>
    <t>5.4.4.2</t>
  </si>
  <si>
    <t>Ремонт частей водосточных труб</t>
  </si>
  <si>
    <t>5.4.4.1</t>
  </si>
  <si>
    <t>Ремонт конструкций и элементов крыши</t>
  </si>
  <si>
    <t>5.4.4</t>
  </si>
  <si>
    <t>Разборка и ремонт кровли из рулонных материалов</t>
  </si>
  <si>
    <t>5.4.3</t>
  </si>
  <si>
    <t>Устранение неисправностей и ремонт стальных, асбестоцементных и других кровельных покрытий</t>
  </si>
  <si>
    <t>5.4.2</t>
  </si>
  <si>
    <t xml:space="preserve">Усиление элементов деревянной стропильной системы, </t>
  </si>
  <si>
    <t>5.4.1</t>
  </si>
  <si>
    <t>Крыши</t>
  </si>
  <si>
    <t>5.4</t>
  </si>
  <si>
    <t>Иное (Перекрытия)</t>
  </si>
  <si>
    <t>5.3.4</t>
  </si>
  <si>
    <t>Укрепление и окраска</t>
  </si>
  <si>
    <t>5.3.3</t>
  </si>
  <si>
    <t>Заделка швов и трещин</t>
  </si>
  <si>
    <t>5.3.2</t>
  </si>
  <si>
    <t>Частичная смена отдельных деревянных элементов</t>
  </si>
  <si>
    <t>5.3.1</t>
  </si>
  <si>
    <t>Перекрытия</t>
  </si>
  <si>
    <t>5.3</t>
  </si>
  <si>
    <t>Иное (Стены и фасад)</t>
  </si>
  <si>
    <t>5.2.9</t>
  </si>
  <si>
    <t>Восстановление гидроизоляции между цокольной частью здания и стенами</t>
  </si>
  <si>
    <t>5.2.8</t>
  </si>
  <si>
    <t>Смена пластмассового короба домового знака или уличного указателя</t>
  </si>
  <si>
    <t>5.2.7</t>
  </si>
  <si>
    <t>Окраска, промывка цоколей</t>
  </si>
  <si>
    <t>5.2.6</t>
  </si>
  <si>
    <t>Восстановление поврежденных участков цоколей</t>
  </si>
  <si>
    <t>5.2.5</t>
  </si>
  <si>
    <t xml:space="preserve">Окраска, промывка фасадов </t>
  </si>
  <si>
    <t>5.2.4</t>
  </si>
  <si>
    <t>Ремонт штукатурки гладких фасадов</t>
  </si>
  <si>
    <t>5.2.3</t>
  </si>
  <si>
    <t>Заделка и восстановление архитектурных элементов</t>
  </si>
  <si>
    <t>5.2.2</t>
  </si>
  <si>
    <t>Герметизация стыков стен и фасадов</t>
  </si>
  <si>
    <t>5.2.1</t>
  </si>
  <si>
    <t>Стены и фасад</t>
  </si>
  <si>
    <t>5.2</t>
  </si>
  <si>
    <t>Иное (Фундамент)</t>
  </si>
  <si>
    <t>5.1.5</t>
  </si>
  <si>
    <t>Восстановление поврежденных участков входов в подвалы</t>
  </si>
  <si>
    <t>5.1.4</t>
  </si>
  <si>
    <t>Восстановление поврежденных участков вентиляционных продухов</t>
  </si>
  <si>
    <t>5.1.3</t>
  </si>
  <si>
    <t>Восстановление гидроизоляции и систем водоотвода фундаментов</t>
  </si>
  <si>
    <t>5.1.2</t>
  </si>
  <si>
    <t>Восстановление поврежденных участков фундаментов</t>
  </si>
  <si>
    <t>5.1.1</t>
  </si>
  <si>
    <t>Фундамент</t>
  </si>
  <si>
    <t>5.1</t>
  </si>
  <si>
    <t>в подвале</t>
  </si>
  <si>
    <t>Работы по содержанию и ремонту конструктивных элементов (несущих и ненесущих конструкций) многоквартирных домов</t>
  </si>
  <si>
    <t>5</t>
  </si>
  <si>
    <t>в цокольном этаже</t>
  </si>
  <si>
    <t>Работы по обеспечению вывоза крупногабаритного мусора</t>
  </si>
  <si>
    <t>4</t>
  </si>
  <si>
    <t>на 1 этаже</t>
  </si>
  <si>
    <t>Иное (Работы по обеспечению вывоза твердых бытовых отходов)</t>
  </si>
  <si>
    <t>3.2</t>
  </si>
  <si>
    <t>место мусороприемной камеры</t>
  </si>
  <si>
    <t>м3 мусора в день</t>
  </si>
  <si>
    <t>М3</t>
  </si>
  <si>
    <t xml:space="preserve">раз в день </t>
  </si>
  <si>
    <t>Удаление мусора из мусороприемных камер</t>
  </si>
  <si>
    <t>3.1</t>
  </si>
  <si>
    <t>жители</t>
  </si>
  <si>
    <t xml:space="preserve"> Работы по обеспечению вывоза твердых бытовых отходов</t>
  </si>
  <si>
    <t>3</t>
  </si>
  <si>
    <t>Иное (Работы по содержанию помещений, входящих в состав общего имущества в многоквартирном доме)</t>
  </si>
  <si>
    <t>2.14</t>
  </si>
  <si>
    <t xml:space="preserve">В течении суток с момента получения заявки </t>
  </si>
  <si>
    <t>Ремонт почтовых ящиков, установка, смена замка</t>
  </si>
  <si>
    <t>2.13</t>
  </si>
  <si>
    <t>М2</t>
  </si>
  <si>
    <t>раз в день, кроме праздничных и воскресных дней</t>
  </si>
  <si>
    <t>Уборка мусороприемной камеры</t>
  </si>
  <si>
    <t>2.12</t>
  </si>
  <si>
    <t>Очистка подвалов и чердаков от мусора</t>
  </si>
  <si>
    <t>2.11</t>
  </si>
  <si>
    <t>Прочистка водоприемной воронки внутреннего водостока</t>
  </si>
  <si>
    <t>2.10.2</t>
  </si>
  <si>
    <t>Смена частей водосточных труб</t>
  </si>
  <si>
    <t>2.10.1</t>
  </si>
  <si>
    <t>Смена частей водосточных труб и прочистка внутреннего водостока</t>
  </si>
  <si>
    <t>2.10</t>
  </si>
  <si>
    <t>Очистка кровли от снега и наледеобразований</t>
  </si>
  <si>
    <t>2.9.3</t>
  </si>
  <si>
    <t>Очистка кровли от снега</t>
  </si>
  <si>
    <t>2.9.2</t>
  </si>
  <si>
    <t>Очистка кровли и ее элементов (в том числе козырьков над подъездами) от мусора и листьев</t>
  </si>
  <si>
    <t>2.9.1</t>
  </si>
  <si>
    <t>Очистка кровли</t>
  </si>
  <si>
    <t>2.9</t>
  </si>
  <si>
    <t>Влажная протирка стен, дверей кабины лифта</t>
  </si>
  <si>
    <t>2.8.10</t>
  </si>
  <si>
    <t>Влажная протирка почтовых ящиков</t>
  </si>
  <si>
    <t>2.8.9</t>
  </si>
  <si>
    <t>Влажная протирка шкафов для электросчетчиков, слаботочных устройств</t>
  </si>
  <si>
    <t>2.8.8</t>
  </si>
  <si>
    <t>Влажная протирка отопительных приборов</t>
  </si>
  <si>
    <t>2.8.7</t>
  </si>
  <si>
    <t>Влажная протирка чердачных лестниц</t>
  </si>
  <si>
    <t>2.8.6</t>
  </si>
  <si>
    <t>Влажная протирка оконных решеток</t>
  </si>
  <si>
    <t>2.8.5</t>
  </si>
  <si>
    <t>Влажная протирка подоконников</t>
  </si>
  <si>
    <t>2.8.4</t>
  </si>
  <si>
    <t>Влажная протирка дверных полотен на лестничных клетках</t>
  </si>
  <si>
    <t>2.8.3</t>
  </si>
  <si>
    <t>Влажная протирка плафонов на лестничных клетках</t>
  </si>
  <si>
    <t>2.8.2</t>
  </si>
  <si>
    <t>Влажная протирка стен</t>
  </si>
  <si>
    <t>2.8.1</t>
  </si>
  <si>
    <t>Влажная протирка</t>
  </si>
  <si>
    <t>2.8</t>
  </si>
  <si>
    <t>Мытье окон</t>
  </si>
  <si>
    <t>2.7</t>
  </si>
  <si>
    <t>Мытье лестничных площадок и маршей выше 2-го этажа</t>
  </si>
  <si>
    <t>2.6.2</t>
  </si>
  <si>
    <t>Мытье лестничных площадок и маршей нижних 2-х этажей</t>
  </si>
  <si>
    <t>2.6.1</t>
  </si>
  <si>
    <t xml:space="preserve">Мытье лестничных площадок </t>
  </si>
  <si>
    <t>2.6</t>
  </si>
  <si>
    <t>Мытье пола кабины лифта</t>
  </si>
  <si>
    <t>2.5</t>
  </si>
  <si>
    <t>Уборка загрузочных клапанов мусоропровода</t>
  </si>
  <si>
    <t>2.4</t>
  </si>
  <si>
    <t>Влажное подметание перед загрузочными клапанами мусоропроводов</t>
  </si>
  <si>
    <t>2.3</t>
  </si>
  <si>
    <t>Влажное подметание лестничных площадок и маршей выше 2-го этажа</t>
  </si>
  <si>
    <t>2.2</t>
  </si>
  <si>
    <t>Влажное подметание лестничных площадок и маршей нижних 2 этажей</t>
  </si>
  <si>
    <t>2.1</t>
  </si>
  <si>
    <t>Работы по содержанию помещений, входящих в состав общего имущества в многоквартирном доме</t>
  </si>
  <si>
    <t>Работы (услуги) по управлению многоквартирным домом</t>
  </si>
  <si>
    <t>Фактическая стоимость в год за работы (услуги), руб.</t>
  </si>
  <si>
    <t>Фактическая стоимость в год за работы (услуги), тыс. руб. расчетная</t>
  </si>
  <si>
    <t>Фактическая стоимость в год за работы (услуги), тыс. руб. для портала</t>
  </si>
  <si>
    <t>Фактическая стоимость за единицу работ (услуг), руб.</t>
  </si>
  <si>
    <t>Фактическое количество /объем</t>
  </si>
  <si>
    <t>Ед.измер.  работ (услуг)</t>
  </si>
  <si>
    <t>Фактическая периодичность работ (услуг)</t>
  </si>
  <si>
    <t>Наименование работ (услуг)*</t>
  </si>
  <si>
    <t>№ п/п</t>
  </si>
  <si>
    <t>2 категория</t>
  </si>
  <si>
    <t>и предоставлению коммунальных услуг по адресу:</t>
  </si>
  <si>
    <t xml:space="preserve">по содержанию и ремонту общего имущества многоквартирного дома </t>
  </si>
  <si>
    <t>Фактические расходы по проведению работ (оказанию услуг) на 2017 год</t>
  </si>
  <si>
    <t>4 категория</t>
  </si>
  <si>
    <t>Фактические затраты по проведению работ (оказанию услуг) на 2017 год</t>
  </si>
  <si>
    <t>Ананьевский пер. 5 стр.4</t>
  </si>
  <si>
    <t>Ананьевский пер. 5 стр.6</t>
  </si>
  <si>
    <t>Ананьевский пер. 5 стр.7</t>
  </si>
  <si>
    <t>Ананьевский пер. 5 стр.9</t>
  </si>
  <si>
    <t>Ананьевский пер. 5 стр.12</t>
  </si>
  <si>
    <t>Фвктическая стоимость в год за работы (услуги), руб.</t>
  </si>
  <si>
    <t>Астраханский пер. 10/36</t>
  </si>
  <si>
    <t>Фактические затраты проведению работ (оказанию услуг) на 2017 год</t>
  </si>
  <si>
    <t>Балканский Б. пер. 5</t>
  </si>
  <si>
    <t>Балканский Б. пер. 13 кор.2</t>
  </si>
  <si>
    <t>Балканский Б. пер. 13 кор.3</t>
  </si>
  <si>
    <t>Балканский Б. пер. 13/47 кор.4</t>
  </si>
  <si>
    <t>Балканский Б. пер. 13/47 кор.5</t>
  </si>
  <si>
    <t>Басманный 1-й пер. 5/20 стр.1</t>
  </si>
  <si>
    <t>Басманный 1-й пер. 5/20 стр.2</t>
  </si>
  <si>
    <t>Басманный 1-й пер. 5/20 стр.3</t>
  </si>
  <si>
    <t>Басманный пер. 4</t>
  </si>
  <si>
    <t>Басманный пер. 9</t>
  </si>
  <si>
    <t>Головин М. пер. 5</t>
  </si>
  <si>
    <t>Грохольский пер. 30 стр.1</t>
  </si>
  <si>
    <t>Грохольский пер. 30 стр.2</t>
  </si>
  <si>
    <t>Даев пер. 2</t>
  </si>
  <si>
    <t>Даев пер. 4</t>
  </si>
  <si>
    <t>Даев пер. 6</t>
  </si>
  <si>
    <t>Даев пер. 12/16</t>
  </si>
  <si>
    <t>Даев пер. 14</t>
  </si>
  <si>
    <t>Даев пер. 22</t>
  </si>
  <si>
    <t>Даев пер. 25 кор.29 стр</t>
  </si>
  <si>
    <t>Даев пер. 29а стр.3</t>
  </si>
  <si>
    <t>Даев пер. 31 стр.2</t>
  </si>
  <si>
    <t>Докучаев пер. 11</t>
  </si>
  <si>
    <t>Докучаев пер. 13</t>
  </si>
  <si>
    <t>Докучаев пер. 15</t>
  </si>
  <si>
    <t>Докучаев пер. 17</t>
  </si>
  <si>
    <t>Докучаев пер. 19</t>
  </si>
  <si>
    <t>Живарев пер. 8</t>
  </si>
  <si>
    <t>Каланчевская ул. 22</t>
  </si>
  <si>
    <t>Каланчевская ул. 28</t>
  </si>
  <si>
    <t>Каланчевская ул. 30</t>
  </si>
  <si>
    <t>Каланчевская ул. 32</t>
  </si>
  <si>
    <t>Каланчевская ул. 47</t>
  </si>
  <si>
    <t>Коптельский 1-й пер. 14 стр.1</t>
  </si>
  <si>
    <t>Коптельский 1-й пер. 14</t>
  </si>
  <si>
    <t>Коптельский 1-й пер. 20</t>
  </si>
  <si>
    <t>Коптельский 1-й пер. 24 стр.3</t>
  </si>
  <si>
    <t>Коптельский 1-й пер. 26 стр.1</t>
  </si>
  <si>
    <t>Костянский пер. 9/10</t>
  </si>
  <si>
    <t>Костянский пер. 10 кор.1</t>
  </si>
  <si>
    <t>Костянский пер. 10 кор.2</t>
  </si>
  <si>
    <t>Костянский пер. 10А</t>
  </si>
  <si>
    <t>Костянский пер. 11 стр.1</t>
  </si>
  <si>
    <t>Костянский пер. 12</t>
  </si>
  <si>
    <t>Костянский пер. 14</t>
  </si>
  <si>
    <t>Краснопрудная ул. 1</t>
  </si>
  <si>
    <t>Краснопрудная ул. 3 кор.5</t>
  </si>
  <si>
    <t>Краснопрудная ул. 7/9</t>
  </si>
  <si>
    <t>Краснопрудная ул. 11</t>
  </si>
  <si>
    <t>Краснопрудная ул. 13</t>
  </si>
  <si>
    <t>Краснопрудная ул. 22/24</t>
  </si>
  <si>
    <t>Краснопрудная ул. 22а</t>
  </si>
  <si>
    <t>Краснопрудная ул. 30/34</t>
  </si>
  <si>
    <t>Краснопрудная ул. 36 стр.1</t>
  </si>
  <si>
    <t>Краснопрудная ул. 36 стр.2</t>
  </si>
  <si>
    <t>Краснопрудный Б. туп. 6/21</t>
  </si>
  <si>
    <t>Краснопрудный Б. туп. 8/12</t>
  </si>
  <si>
    <t>Краснопрудный М. туп. 1 стр.1</t>
  </si>
  <si>
    <t>Краснопрудный М. туп. 2</t>
  </si>
  <si>
    <t>Красносельская Верхн. ул. 8 кор.2</t>
  </si>
  <si>
    <t>Красносельская Верхн. ул. 8 кор.3</t>
  </si>
  <si>
    <t>Красносельская Верхн. ул. 9</t>
  </si>
  <si>
    <t>Красносельская Верхн. ул. 10 стр.2</t>
  </si>
  <si>
    <t>Красносельская Верхн. ул. 10 стр.7А</t>
  </si>
  <si>
    <t>Красносельская Верхн. ул. 10</t>
  </si>
  <si>
    <t>Красносельская Верхн. ул. 22</t>
  </si>
  <si>
    <t>Красносельская Верхн. ул. 24</t>
  </si>
  <si>
    <t>Красносельская Верхн. ул. 34</t>
  </si>
  <si>
    <t>Красносельская М. ул. 10/3</t>
  </si>
  <si>
    <t>Красносельская М. ул. 12</t>
  </si>
  <si>
    <t>Красносельская М. ул. 14</t>
  </si>
  <si>
    <t>Красносельская Нижн. ул. 15 стр.1</t>
  </si>
  <si>
    <t>Красносельская Нижн. ул. 15/17 стр.2</t>
  </si>
  <si>
    <t>Красносельская Нижн. ул. 21</t>
  </si>
  <si>
    <t>Красносельская Нижн. ул. 28</t>
  </si>
  <si>
    <t>Красносельский 1-й пер. 7/9 стр.2</t>
  </si>
  <si>
    <t>Красносельский 2-й пер. 2</t>
  </si>
  <si>
    <t>Красносельский 3-й пер. 6</t>
  </si>
  <si>
    <t>Красносельский 3-й пер. 7</t>
  </si>
  <si>
    <t>Красносельский 3-й пер. 8</t>
  </si>
  <si>
    <t>Красносельский 4-й пер. 5</t>
  </si>
  <si>
    <t>Красносельский 5-й пер. 2</t>
  </si>
  <si>
    <t>Красносельский 5-й пер. 5</t>
  </si>
  <si>
    <t>Красносельский 6-й пер. 3</t>
  </si>
  <si>
    <t>Красносельский туп. 5</t>
  </si>
  <si>
    <t>Леснорядская 2-я ул. 10/12 стр.1</t>
  </si>
  <si>
    <t>Леснорядская ул. 7</t>
  </si>
  <si>
    <t>Леснорядская ул. 9</t>
  </si>
  <si>
    <t>Лубянка М. ул. 16</t>
  </si>
  <si>
    <t>Луков пер. 4</t>
  </si>
  <si>
    <t>Луков пер. 7</t>
  </si>
  <si>
    <t>Луков пер. 8</t>
  </si>
  <si>
    <t>Милютинский пер. 19/4 стр.2</t>
  </si>
  <si>
    <t>Милютинский пер. 20/2 стр.1</t>
  </si>
  <si>
    <t>Московско-Казанский пер. 5-7</t>
  </si>
  <si>
    <t>Московско-Казанский пер. 10 стр.1</t>
  </si>
  <si>
    <t>Московско-Казанский пер. 11/15</t>
  </si>
  <si>
    <t>Мясницкая ул. 17 стр.2</t>
  </si>
  <si>
    <t>Мясницкая ул. 21 стр.5</t>
  </si>
  <si>
    <t>Мясницкая ул. 21 стр.8</t>
  </si>
  <si>
    <t>Мясницкая ул. 35А</t>
  </si>
  <si>
    <t>Новорязанская ул. 2/7</t>
  </si>
  <si>
    <t>Новорязанская ул. 16</t>
  </si>
  <si>
    <t>Новый 1-й пер. 7</t>
  </si>
  <si>
    <t>Новый 2-й пер. 3-5</t>
  </si>
  <si>
    <t>Новый 2-й пер. 4</t>
  </si>
  <si>
    <t>Ольховская ул. 15 стр.1</t>
  </si>
  <si>
    <t>Ольховская ул. 17</t>
  </si>
  <si>
    <t>Ольховская ул. 19</t>
  </si>
  <si>
    <t>Ольховская ул. 21/25</t>
  </si>
  <si>
    <t>Ольховская ул. 33</t>
  </si>
  <si>
    <t>Ольховская ул. 45 стр.2</t>
  </si>
  <si>
    <t>Орликов пер. 6</t>
  </si>
  <si>
    <t>Орликов пер. 8</t>
  </si>
  <si>
    <t>Пантелеевская ул. 2</t>
  </si>
  <si>
    <t>Порываевой Маши ул. 38</t>
  </si>
  <si>
    <t>Порываевой Маши ул. 38А</t>
  </si>
  <si>
    <t>Просвирин пер. 9</t>
  </si>
  <si>
    <t>Просвирин пер. 11</t>
  </si>
  <si>
    <t>Просвирин пер. 13</t>
  </si>
  <si>
    <t>Просвирин пер. 15</t>
  </si>
  <si>
    <t>Протопоповский пер. 38</t>
  </si>
  <si>
    <t>Протопоповский пер. 40</t>
  </si>
  <si>
    <t>Русаковская ул. 3 стр.1</t>
  </si>
  <si>
    <t>Русаковская ул. 4 стр.1</t>
  </si>
  <si>
    <t>Русаковская ул. 7 стр.1</t>
  </si>
  <si>
    <t>Русаковская ул. 7 стр.2</t>
  </si>
  <si>
    <t>Русаковская ул. 7 стр.3</t>
  </si>
  <si>
    <t>Русаковская ул. 8</t>
  </si>
  <si>
    <t>Русаковская ул. 9 стр.1</t>
  </si>
  <si>
    <t>Русаковская ул. 11</t>
  </si>
  <si>
    <t>Русаковская ул. 12 кор.1</t>
  </si>
  <si>
    <t>Русаковская ул. 12 кор.2</t>
  </si>
  <si>
    <t>Русаковская ул. 12 кор.3</t>
  </si>
  <si>
    <t>Рыбников пер. 13/3</t>
  </si>
  <si>
    <t>Садовая-Спасская ул. 1/2 кор.А</t>
  </si>
  <si>
    <t>Садовая-Спасская ул. 12/23 стр.2</t>
  </si>
  <si>
    <t>Садовая-Спасская ул. 17/2</t>
  </si>
  <si>
    <t>Садовая-Спасская ул. 19 кор.1</t>
  </si>
  <si>
    <t>Селиверстов пер. 1А</t>
  </si>
  <si>
    <t>Селиверстов пер. 3</t>
  </si>
  <si>
    <t>Скорняжный пер. 1</t>
  </si>
  <si>
    <t>Скорняжный пер. 5 кор.1</t>
  </si>
  <si>
    <t>Скорняжный пер. 7 кор.1</t>
  </si>
  <si>
    <t>Спасская Б. ул. 8</t>
  </si>
  <si>
    <t>Спасская Б. ул. 27</t>
  </si>
  <si>
    <t>Спасская Б. ул. 31</t>
  </si>
  <si>
    <t>Спасский туп. 4</t>
  </si>
  <si>
    <t>Сретенский бульв. 5</t>
  </si>
  <si>
    <t>Сухаревская Б. пл. 14/7</t>
  </si>
  <si>
    <t>Сухаревская Б. пл. 16/18 стр.1</t>
  </si>
  <si>
    <t>Сухаревская Б. пл. 16/18 стр.2</t>
  </si>
  <si>
    <t>Сухаревская Б. пл. 16/18 стр.4</t>
  </si>
  <si>
    <t>Уланский пер. 11А</t>
  </si>
  <si>
    <t>Уланский пер. 14 кор.А</t>
  </si>
  <si>
    <t>Уланский пер. 14 кор.Б</t>
  </si>
  <si>
    <t>Уланский пер. 21 стр.1</t>
  </si>
  <si>
    <t>Уланский пер. 21 стр.2</t>
  </si>
  <si>
    <t>ттт</t>
  </si>
  <si>
    <t>ррр</t>
  </si>
  <si>
    <t xml:space="preserve"> </t>
  </si>
  <si>
    <t>раз0в0год</t>
  </si>
  <si>
    <t>В0ходе0подготовки0к0эксплуатации0дома0в0осенне-зимний0период</t>
  </si>
  <si>
    <t>по0мере0необходимости0</t>
  </si>
  <si>
    <t>раз0в0неделю</t>
  </si>
  <si>
    <t>раз0в0месяц</t>
  </si>
  <si>
    <t>ммм</t>
  </si>
  <si>
    <t>ддд</t>
  </si>
  <si>
    <t>234</t>
  </si>
  <si>
    <t>144</t>
  </si>
  <si>
    <t>0</t>
  </si>
  <si>
    <t>151,2</t>
  </si>
  <si>
    <t>72</t>
  </si>
  <si>
    <t>241,2</t>
  </si>
  <si>
    <t>11,34</t>
  </si>
  <si>
    <t>31,5</t>
  </si>
  <si>
    <t>117</t>
  </si>
  <si>
    <t>28,8</t>
  </si>
  <si>
    <t>4,2</t>
  </si>
  <si>
    <t>3301</t>
  </si>
  <si>
    <t>7280</t>
  </si>
  <si>
    <t>33,5</t>
  </si>
  <si>
    <t>1,58</t>
  </si>
  <si>
    <t>4,38</t>
  </si>
  <si>
    <t>60</t>
  </si>
  <si>
    <t>24</t>
  </si>
  <si>
    <t>2</t>
  </si>
  <si>
    <t>2,1</t>
  </si>
  <si>
    <t>21,53</t>
  </si>
  <si>
    <t>1524</t>
  </si>
  <si>
    <t>201</t>
  </si>
  <si>
    <t>9,45</t>
  </si>
  <si>
    <t>26,25</t>
  </si>
  <si>
    <t>310,2</t>
  </si>
  <si>
    <t>12,6</t>
  </si>
  <si>
    <t>192</t>
  </si>
  <si>
    <t>64</t>
  </si>
  <si>
    <t>7295</t>
  </si>
  <si>
    <t>32</t>
  </si>
  <si>
    <t>107,2</t>
  </si>
  <si>
    <t>5,04</t>
  </si>
  <si>
    <t>114</t>
  </si>
  <si>
    <t>12,8</t>
  </si>
  <si>
    <t>1166</t>
  </si>
  <si>
    <t>40,2</t>
  </si>
  <si>
    <t>1,89</t>
  </si>
  <si>
    <t>5,25</t>
  </si>
  <si>
    <t>240</t>
  </si>
  <si>
    <t>4,8</t>
  </si>
  <si>
    <t>6,3</t>
  </si>
  <si>
    <t>28</t>
  </si>
  <si>
    <t>20</t>
  </si>
  <si>
    <t>46,9</t>
  </si>
  <si>
    <t>2,21</t>
  </si>
  <si>
    <t>6,13</t>
  </si>
  <si>
    <t>154,71</t>
  </si>
  <si>
    <t>5,6</t>
  </si>
  <si>
    <t>102</t>
  </si>
  <si>
    <t>51</t>
  </si>
  <si>
    <t>2451,78</t>
  </si>
  <si>
    <t>48</t>
  </si>
  <si>
    <t>127,5</t>
  </si>
  <si>
    <t>8,4</t>
  </si>
  <si>
    <t>108</t>
  </si>
  <si>
    <t>3796</t>
  </si>
  <si>
    <t>136,5</t>
  </si>
  <si>
    <t>14,4</t>
  </si>
  <si>
    <t>93</t>
  </si>
  <si>
    <t>2,5</t>
  </si>
  <si>
    <t>30</t>
  </si>
  <si>
    <t>100,5</t>
  </si>
  <si>
    <t>4,73</t>
  </si>
  <si>
    <t>13,13</t>
  </si>
  <si>
    <t>219</t>
  </si>
  <si>
    <t>18</t>
  </si>
  <si>
    <t>60,3</t>
  </si>
  <si>
    <t>2,84</t>
  </si>
  <si>
    <t>7,88</t>
  </si>
  <si>
    <t>68,4</t>
  </si>
  <si>
    <t>173,4</t>
  </si>
  <si>
    <t>7,5</t>
  </si>
  <si>
    <t>3890</t>
  </si>
  <si>
    <t>4,5</t>
  </si>
  <si>
    <t>36</t>
  </si>
  <si>
    <t>120,6</t>
  </si>
  <si>
    <t>5,67</t>
  </si>
  <si>
    <t>15,75</t>
  </si>
  <si>
    <t>7,2</t>
  </si>
  <si>
    <t>3750,667</t>
  </si>
  <si>
    <t>9,6</t>
  </si>
  <si>
    <t>2142,667</t>
  </si>
  <si>
    <t>2001</t>
  </si>
  <si>
    <t>80,4</t>
  </si>
  <si>
    <t>3,78</t>
  </si>
  <si>
    <t>10,5</t>
  </si>
  <si>
    <t>56</t>
  </si>
  <si>
    <t>93,8</t>
  </si>
  <si>
    <t>4,41</t>
  </si>
  <si>
    <t>12,25</t>
  </si>
  <si>
    <t>11,2</t>
  </si>
  <si>
    <t>10681</t>
  </si>
  <si>
    <t>214,4</t>
  </si>
  <si>
    <t>10,08</t>
  </si>
  <si>
    <t>766,8</t>
  </si>
  <si>
    <t>25,6</t>
  </si>
  <si>
    <t>25</t>
  </si>
  <si>
    <t>21</t>
  </si>
  <si>
    <t>352,179</t>
  </si>
  <si>
    <t>40</t>
  </si>
  <si>
    <t>128</t>
  </si>
  <si>
    <t>1393</t>
  </si>
  <si>
    <t>26,8</t>
  </si>
  <si>
    <t>1,26</t>
  </si>
  <si>
    <t>3,5</t>
  </si>
  <si>
    <t>273,733</t>
  </si>
  <si>
    <t>3,2</t>
  </si>
  <si>
    <t>67</t>
  </si>
  <si>
    <t>3,15</t>
  </si>
  <si>
    <t>8,75</t>
  </si>
  <si>
    <t>84,78</t>
  </si>
  <si>
    <t>7413</t>
  </si>
  <si>
    <t>160,8</t>
  </si>
  <si>
    <t>7,56</t>
  </si>
  <si>
    <t>271,75</t>
  </si>
  <si>
    <t>19,2</t>
  </si>
  <si>
    <t>50</t>
  </si>
  <si>
    <t>167,5</t>
  </si>
  <si>
    <t>21,88</t>
  </si>
  <si>
    <t>210,24</t>
  </si>
  <si>
    <t>12,5</t>
  </si>
  <si>
    <t>3556,2</t>
  </si>
  <si>
    <t>215,6</t>
  </si>
  <si>
    <t>134</t>
  </si>
  <si>
    <t>17,5</t>
  </si>
  <si>
    <t>152,4</t>
  </si>
  <si>
    <t>1487</t>
  </si>
  <si>
    <t>53,6</t>
  </si>
  <si>
    <t>2,52</t>
  </si>
  <si>
    <t>116,25</t>
  </si>
  <si>
    <t>6,4</t>
  </si>
  <si>
    <t>2052</t>
  </si>
  <si>
    <t>138,75</t>
  </si>
  <si>
    <t>202,95</t>
  </si>
  <si>
    <t>306</t>
  </si>
  <si>
    <t>231,6</t>
  </si>
  <si>
    <t>1321</t>
  </si>
  <si>
    <t>182,7</t>
  </si>
  <si>
    <t>268</t>
  </si>
  <si>
    <t>1450</t>
  </si>
  <si>
    <t>177</t>
  </si>
  <si>
    <t>2054</t>
  </si>
  <si>
    <t>240,75</t>
  </si>
  <si>
    <t>7045</t>
  </si>
  <si>
    <t>311</t>
  </si>
  <si>
    <t>1773</t>
  </si>
  <si>
    <t>106,56</t>
  </si>
  <si>
    <t>96</t>
  </si>
  <si>
    <t>42,66</t>
  </si>
  <si>
    <t>62,75</t>
  </si>
  <si>
    <t>187,6</t>
  </si>
  <si>
    <t>8,82</t>
  </si>
  <si>
    <t>24,5</t>
  </si>
  <si>
    <t>121,5</t>
  </si>
  <si>
    <t>42,75</t>
  </si>
  <si>
    <t>53</t>
  </si>
  <si>
    <t>114,043</t>
  </si>
  <si>
    <t>229,6</t>
  </si>
  <si>
    <t>3290</t>
  </si>
  <si>
    <t>335,25</t>
  </si>
  <si>
    <t>22,4</t>
  </si>
  <si>
    <t>14,7</t>
  </si>
  <si>
    <t>15427</t>
  </si>
  <si>
    <t>361,8</t>
  </si>
  <si>
    <t>17,01</t>
  </si>
  <si>
    <t>47,25</t>
  </si>
  <si>
    <t>43,2</t>
  </si>
  <si>
    <t>27</t>
  </si>
  <si>
    <t>7558</t>
  </si>
  <si>
    <t>70</t>
  </si>
  <si>
    <t>234,5</t>
  </si>
  <si>
    <t>11,03</t>
  </si>
  <si>
    <t>30,63</t>
  </si>
  <si>
    <t>321</t>
  </si>
  <si>
    <t>256</t>
  </si>
  <si>
    <t>31212</t>
  </si>
  <si>
    <t>126</t>
  </si>
  <si>
    <t>422,1</t>
  </si>
  <si>
    <t>19,85</t>
  </si>
  <si>
    <t>55,13</t>
  </si>
  <si>
    <t>51,2</t>
  </si>
  <si>
    <t>16,8</t>
  </si>
  <si>
    <t>70,4</t>
  </si>
  <si>
    <t>44</t>
  </si>
  <si>
    <t>23,1</t>
  </si>
  <si>
    <t>428,8</t>
  </si>
  <si>
    <t>20,16</t>
  </si>
  <si>
    <t>194,4</t>
  </si>
  <si>
    <t>176</t>
  </si>
  <si>
    <t>589,6</t>
  </si>
  <si>
    <t>27,72</t>
  </si>
  <si>
    <t>77</t>
  </si>
  <si>
    <t>21,6</t>
  </si>
  <si>
    <t>13,5</t>
  </si>
  <si>
    <t>33,6</t>
  </si>
  <si>
    <t>54</t>
  </si>
  <si>
    <t>2904</t>
  </si>
  <si>
    <t>84</t>
  </si>
  <si>
    <t>281,4</t>
  </si>
  <si>
    <t>13,23</t>
  </si>
  <si>
    <t>36,75</t>
  </si>
  <si>
    <t>129</t>
  </si>
  <si>
    <t>42,8</t>
  </si>
  <si>
    <t>597</t>
  </si>
  <si>
    <t>2,4</t>
  </si>
  <si>
    <t>1,5</t>
  </si>
  <si>
    <t>20,1</t>
  </si>
  <si>
    <t>0,95</t>
  </si>
  <si>
    <t>2,63</t>
  </si>
  <si>
    <t>50,4</t>
  </si>
  <si>
    <t>1341</t>
  </si>
  <si>
    <t>86,46</t>
  </si>
  <si>
    <t>99</t>
  </si>
  <si>
    <t>38</t>
  </si>
  <si>
    <t>127,3</t>
  </si>
  <si>
    <t>5,99</t>
  </si>
  <si>
    <t>16,63</t>
  </si>
  <si>
    <t>15,2</t>
  </si>
  <si>
    <t>9,5</t>
  </si>
  <si>
    <t>11240</t>
  </si>
  <si>
    <t>140</t>
  </si>
  <si>
    <t>469</t>
  </si>
  <si>
    <t>22,05</t>
  </si>
  <si>
    <t>61,25</t>
  </si>
  <si>
    <t>78,3</t>
  </si>
  <si>
    <t>44,8</t>
  </si>
  <si>
    <t>564</t>
  </si>
  <si>
    <t>121,2</t>
  </si>
  <si>
    <t>40,8</t>
  </si>
  <si>
    <t>62</t>
  </si>
  <si>
    <t>10907</t>
  </si>
  <si>
    <t>341,7</t>
  </si>
  <si>
    <t>16,07</t>
  </si>
  <si>
    <t>44,63</t>
  </si>
  <si>
    <t>63</t>
  </si>
  <si>
    <t>112</t>
  </si>
  <si>
    <t>375,2</t>
  </si>
  <si>
    <t>17,64</t>
  </si>
  <si>
    <t>49</t>
  </si>
  <si>
    <t>381</t>
  </si>
  <si>
    <t>25,5</t>
  </si>
  <si>
    <t>21042,667</t>
  </si>
  <si>
    <t>325,238</t>
  </si>
  <si>
    <t>35</t>
  </si>
  <si>
    <t>60,857</t>
  </si>
  <si>
    <t>64,714</t>
  </si>
  <si>
    <t>124,286</t>
  </si>
  <si>
    <t>159,42</t>
  </si>
  <si>
    <t>3234</t>
  </si>
  <si>
    <t>103,74</t>
  </si>
  <si>
    <t>49,671</t>
  </si>
  <si>
    <t>1937</t>
  </si>
  <si>
    <t>72,24</t>
  </si>
  <si>
    <t>168</t>
  </si>
  <si>
    <t>562,8</t>
  </si>
  <si>
    <t>26,46</t>
  </si>
  <si>
    <t>73,5</t>
  </si>
  <si>
    <t>231,664</t>
  </si>
  <si>
    <t>67,2</t>
  </si>
  <si>
    <t>42</t>
  </si>
  <si>
    <t>337,2</t>
  </si>
  <si>
    <t>127,8</t>
  </si>
  <si>
    <t>18048</t>
  </si>
  <si>
    <t>90</t>
  </si>
  <si>
    <t>301,5</t>
  </si>
  <si>
    <t>14,18</t>
  </si>
  <si>
    <t>39,38</t>
  </si>
  <si>
    <t>508,533</t>
  </si>
  <si>
    <t>22,5</t>
  </si>
  <si>
    <t>9409</t>
  </si>
  <si>
    <t>253,2</t>
  </si>
  <si>
    <t>4566</t>
  </si>
  <si>
    <t>184,2</t>
  </si>
  <si>
    <t>6447</t>
  </si>
  <si>
    <t>54,42</t>
  </si>
  <si>
    <t>1591</t>
  </si>
  <si>
    <t>78,48</t>
  </si>
  <si>
    <t>68,76</t>
  </si>
  <si>
    <t>5057</t>
  </si>
  <si>
    <t>172,32</t>
  </si>
  <si>
    <t>4794</t>
  </si>
  <si>
    <t>6246</t>
  </si>
  <si>
    <t>274</t>
  </si>
  <si>
    <t>6528,78</t>
  </si>
  <si>
    <t>75,9</t>
  </si>
  <si>
    <t>836</t>
  </si>
  <si>
    <t>151,56</t>
  </si>
  <si>
    <t>3807</t>
  </si>
  <si>
    <t>152,52</t>
  </si>
  <si>
    <t>226,9</t>
  </si>
  <si>
    <t>4764</t>
  </si>
  <si>
    <t>265,5</t>
  </si>
  <si>
    <t>8214</t>
  </si>
  <si>
    <t>314,4</t>
  </si>
  <si>
    <t>3470</t>
  </si>
  <si>
    <t>470,55</t>
  </si>
  <si>
    <t>397,15</t>
  </si>
  <si>
    <t>98,9</t>
  </si>
  <si>
    <t>1512</t>
  </si>
  <si>
    <t>99,48</t>
  </si>
  <si>
    <t>100,2</t>
  </si>
  <si>
    <t>241,68</t>
  </si>
  <si>
    <t>188,64</t>
  </si>
  <si>
    <t>2752</t>
  </si>
  <si>
    <t>155,85</t>
  </si>
  <si>
    <t>175,26</t>
  </si>
  <si>
    <t>146,88</t>
  </si>
  <si>
    <t>285,3</t>
  </si>
  <si>
    <t>9318</t>
  </si>
  <si>
    <t>1210,2</t>
  </si>
  <si>
    <t>1170</t>
  </si>
  <si>
    <t>261,9</t>
  </si>
  <si>
    <t>1753</t>
  </si>
  <si>
    <t>2759</t>
  </si>
  <si>
    <t>3754</t>
  </si>
  <si>
    <t>1655,4</t>
  </si>
  <si>
    <t>115</t>
  </si>
  <si>
    <t>92,94</t>
  </si>
  <si>
    <t>2588,34</t>
  </si>
  <si>
    <t>102,8</t>
  </si>
  <si>
    <t>690</t>
  </si>
  <si>
    <t>1554,36</t>
  </si>
  <si>
    <t>104</t>
  </si>
  <si>
    <t>276</t>
  </si>
  <si>
    <t>1600,38</t>
  </si>
  <si>
    <t>423,72</t>
  </si>
  <si>
    <t>1705,38</t>
  </si>
  <si>
    <t>66</t>
  </si>
  <si>
    <t>680,4</t>
  </si>
  <si>
    <t>162,75</t>
  </si>
  <si>
    <t>3526,86</t>
  </si>
  <si>
    <t>453</t>
  </si>
  <si>
    <t>2190,6</t>
  </si>
  <si>
    <t>2086,14</t>
  </si>
  <si>
    <t>190,5</t>
  </si>
  <si>
    <t>8345,82</t>
  </si>
  <si>
    <t>716,4</t>
  </si>
  <si>
    <t>2052,42</t>
  </si>
  <si>
    <t>48,25</t>
  </si>
  <si>
    <t>125</t>
  </si>
  <si>
    <t>509,94</t>
  </si>
  <si>
    <t>2175,6</t>
  </si>
  <si>
    <t>3248,4</t>
  </si>
  <si>
    <t>99,6</t>
  </si>
  <si>
    <t>5397,6</t>
  </si>
  <si>
    <t>321,6</t>
  </si>
  <si>
    <t>15,12</t>
  </si>
  <si>
    <t>164,25</t>
  </si>
  <si>
    <t>5201,4</t>
  </si>
  <si>
    <t>38,4</t>
  </si>
  <si>
    <t>471,25</t>
  </si>
  <si>
    <t>1416,6</t>
  </si>
  <si>
    <t>2583,84</t>
  </si>
  <si>
    <t>3149,88</t>
  </si>
  <si>
    <t>80</t>
  </si>
  <si>
    <t>203,75</t>
  </si>
  <si>
    <t>4894,92</t>
  </si>
  <si>
    <t>185,82</t>
  </si>
  <si>
    <t>246,5</t>
  </si>
  <si>
    <t>1560</t>
  </si>
  <si>
    <t>233,5</t>
  </si>
  <si>
    <t>2624,94</t>
  </si>
  <si>
    <t>699,84</t>
  </si>
  <si>
    <t>163</t>
  </si>
  <si>
    <t>241</t>
  </si>
  <si>
    <t xml:space="preserve">В течение суток после обнаружения </t>
  </si>
  <si>
    <t>9661,2</t>
  </si>
  <si>
    <t>1639,5</t>
  </si>
  <si>
    <t>Наименование работ (услуг)</t>
  </si>
  <si>
    <t>Кол-во / число проведенных работ</t>
  </si>
  <si>
    <t>ИТОГО РАСХОДОВ</t>
  </si>
  <si>
    <t>Х</t>
  </si>
  <si>
    <t>Директор ГБУ «Жилищник района Красносельское»</t>
  </si>
  <si>
    <t>Директор ГБУ «Жилищник  Красносельского района»</t>
  </si>
  <si>
    <t>Г.Б.Бобкова</t>
  </si>
  <si>
    <t>mmm</t>
  </si>
  <si>
    <t>Ананьевский пер. 4 2 стр.2</t>
  </si>
  <si>
    <t>Басманный 1-й пер. 5 20 стр.2</t>
  </si>
  <si>
    <t>Басманный 1-й пер. 5 20 стр.3</t>
  </si>
  <si>
    <t>МММ</t>
  </si>
  <si>
    <t>Ананьевский пер. 4/2 стр.1</t>
  </si>
  <si>
    <t>1</t>
  </si>
  <si>
    <t>Консервация (расконсервация) поливочной системы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</si>
</sst>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12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4"/>
      <color theme="1"/>
      <name val="Courier New"/>
      <family val="3"/>
      <charset val="204"/>
    </font>
    <font>
      <b/>
      <sz val="12"/>
      <color theme="1"/>
      <name val="Courier New"/>
      <family val="3"/>
      <charset val="204"/>
    </font>
    <font>
      <sz val="12"/>
      <color theme="1"/>
      <name val="Courier New"/>
      <family val="3"/>
      <charset val="204"/>
    </font>
    <font>
      <b/>
      <i/>
      <sz val="12"/>
      <color rgb="FFFF0000"/>
      <name val="Courier New"/>
      <family val="3"/>
      <charset val="204"/>
    </font>
    <font>
      <sz val="12"/>
      <color rgb="FFFF0000"/>
      <name val="Courier New"/>
      <family val="3"/>
      <charset val="204"/>
    </font>
    <font>
      <sz val="12"/>
      <color indexed="8"/>
      <name val="Courier New"/>
      <family val="3"/>
      <charset val="204"/>
    </font>
    <font>
      <b/>
      <i/>
      <sz val="12"/>
      <color theme="1"/>
      <name val="Courier New"/>
      <family val="3"/>
      <charset val="204"/>
    </font>
    <font>
      <sz val="14"/>
      <name val="Arial"/>
      <family val="2"/>
      <charset val="204"/>
    </font>
    <font>
      <sz val="14"/>
      <color theme="1"/>
      <name val="Arial"/>
      <family val="2"/>
      <charset val="204"/>
    </font>
    <font>
      <b/>
      <sz val="14"/>
      <color theme="0"/>
      <name val="Courier New"/>
      <family val="3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3">
    <xf numFmtId="0" fontId="0" fillId="0" borderId="0" xfId="0"/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" fontId="3" fillId="0" borderId="0" xfId="0" applyNumberFormat="1" applyFont="1" applyFill="1" applyAlignment="1">
      <alignment horizontal="center" vertical="center"/>
    </xf>
    <xf numFmtId="2" fontId="3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vertical="center"/>
    </xf>
    <xf numFmtId="2" fontId="4" fillId="0" borderId="0" xfId="0" applyNumberFormat="1" applyFont="1" applyFill="1" applyAlignment="1">
      <alignment vertical="center"/>
    </xf>
    <xf numFmtId="2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2" fontId="4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1" fontId="8" fillId="0" borderId="0" xfId="0" applyNumberFormat="1" applyFont="1" applyFill="1" applyBorder="1" applyAlignment="1">
      <alignment horizontal="left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2" fontId="8" fillId="0" borderId="0" xfId="0" applyNumberFormat="1" applyFont="1" applyFill="1" applyBorder="1" applyAlignment="1">
      <alignment horizontal="left" vertical="center" wrapText="1"/>
    </xf>
    <xf numFmtId="164" fontId="4" fillId="0" borderId="0" xfId="0" applyNumberFormat="1" applyFont="1" applyFill="1" applyAlignment="1">
      <alignment vertical="center"/>
    </xf>
    <xf numFmtId="4" fontId="3" fillId="0" borderId="0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/>
    </xf>
    <xf numFmtId="4" fontId="4" fillId="0" borderId="0" xfId="0" applyNumberFormat="1" applyFont="1" applyFill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left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0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164" fontId="3" fillId="3" borderId="1" xfId="0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 wrapText="1"/>
    </xf>
    <xf numFmtId="0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horizontal="center" vertical="center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164" fontId="4" fillId="0" borderId="0" xfId="0" applyNumberFormat="1" applyFont="1" applyFill="1" applyAlignment="1">
      <alignment horizontal="center" vertical="center"/>
    </xf>
    <xf numFmtId="2" fontId="10" fillId="0" borderId="0" xfId="0" applyNumberFormat="1" applyFont="1" applyFill="1" applyAlignment="1">
      <alignment vertical="center"/>
    </xf>
    <xf numFmtId="0" fontId="10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vertical="center"/>
    </xf>
    <xf numFmtId="1" fontId="10" fillId="0" borderId="0" xfId="0" applyNumberFormat="1" applyFont="1" applyFill="1" applyAlignment="1">
      <alignment vertical="center"/>
    </xf>
    <xf numFmtId="164" fontId="10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1" fontId="3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vertical="center"/>
    </xf>
    <xf numFmtId="2" fontId="9" fillId="0" borderId="0" xfId="0" applyNumberFormat="1" applyFont="1" applyFill="1" applyBorder="1" applyAlignment="1" applyProtection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Q210"/>
  <sheetViews>
    <sheetView topLeftCell="A141" zoomScale="77" zoomScaleNormal="77" workbookViewId="0">
      <selection activeCell="A194" sqref="A194:XFD202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969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7"/>
    </row>
    <row r="6" spans="1:75" ht="16.149999999999999" x14ac:dyDescent="0.3">
      <c r="G6" s="11"/>
      <c r="H6" s="12"/>
      <c r="I6" s="7"/>
    </row>
    <row r="7" spans="1:75" ht="113.25" customHeight="1" x14ac:dyDescent="0.25">
      <c r="A7" s="13" t="s">
        <v>405</v>
      </c>
      <c r="B7" s="14" t="s">
        <v>957</v>
      </c>
      <c r="C7" s="14" t="s">
        <v>958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140.32978199999999</v>
      </c>
      <c r="I9" s="72">
        <v>302.91000000000003</v>
      </c>
      <c r="J9" s="72">
        <f>ROUND(H9*1000,2)</f>
        <v>140329.78</v>
      </c>
      <c r="K9" s="73"/>
      <c r="BV9" s="74" t="s">
        <v>578</v>
      </c>
      <c r="BW9" s="74">
        <f>SUM('Ананьевский пер. 4 2 стр.1:Уланский пер. 21 стр.2'!I9)</f>
        <v>39325.409999999996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286.0369</v>
      </c>
      <c r="I10" s="76">
        <f>I11+I12+I13+I14+I15+I16+I20+I31+I35+I38+I39+I40+I41+I19</f>
        <v>286.0369</v>
      </c>
      <c r="J10" s="72">
        <f>J11+J12+J13+J14+J15+J16+J20+J31+J35+J38+J39+J40+J41+J19</f>
        <v>286036.89999999997</v>
      </c>
      <c r="K10" s="73"/>
      <c r="BW10" s="74">
        <f>SUM('Ананьевский пер. 4 2 стр.1:Уланский пер. 21 стр.2'!I10)</f>
        <v>42843.466689999994</v>
      </c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143.72999999999999</v>
      </c>
      <c r="G11" s="31">
        <v>2.04</v>
      </c>
      <c r="H11" s="34">
        <f>ROUND((F11*G11*K11)/1000,5)</f>
        <v>87.669550000000001</v>
      </c>
      <c r="I11" s="31">
        <f>H11</f>
        <v>87.669550000000001</v>
      </c>
      <c r="J11" s="31">
        <f>ROUND(F11*G11*K11,2)</f>
        <v>87669.55</v>
      </c>
      <c r="K11" s="64">
        <v>299</v>
      </c>
      <c r="BW11" s="24">
        <f>SUM('Ананьевский пер. 4 2 стр.1:Уланский пер. 21 стр.2'!I11)</f>
        <v>14915.688769999999</v>
      </c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431.2-F11</f>
        <v>287.47000000000003</v>
      </c>
      <c r="G12" s="31">
        <v>1.78</v>
      </c>
      <c r="H12" s="34">
        <f>ROUND((F12*G12*C12)/1000,5)</f>
        <v>26.608219999999999</v>
      </c>
      <c r="I12" s="31">
        <f>H12</f>
        <v>26.608219999999999</v>
      </c>
      <c r="J12" s="31">
        <f>ROUND(F12*G12*K12,2)</f>
        <v>26608.22</v>
      </c>
      <c r="K12" s="64">
        <v>52</v>
      </c>
      <c r="BW12" s="24">
        <f>SUM('Ананьевский пер. 4 2 стр.1:Уланский пер. 21 стр.2'!I12)</f>
        <v>6142.9430700000003</v>
      </c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/>
      <c r="J13" s="31"/>
      <c r="K13" s="64"/>
      <c r="BW13" s="24">
        <f>SUM('Ананьевский пер. 4 2 стр.1:Уланский пер. 21 стр.2'!I13)</f>
        <v>1705.3081800000004</v>
      </c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/>
      <c r="J14" s="31"/>
      <c r="L14" s="38"/>
      <c r="M14" s="38"/>
      <c r="BW14" s="24">
        <f>SUM('Ананьевский пер. 4 2 стр.1:Уланский пер. 21 стр.2'!I14)</f>
        <v>1842.3522000000009</v>
      </c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>
        <f>SUM('Ананьевский пер. 4 2 стр.1:Уланский пер. 21 стр.2'!I15)</f>
        <v>730.15800000000047</v>
      </c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 t="s">
        <v>960</v>
      </c>
      <c r="E16" s="18" t="s">
        <v>960</v>
      </c>
      <c r="F16" s="31" t="s">
        <v>960</v>
      </c>
      <c r="G16" s="31" t="s">
        <v>960</v>
      </c>
      <c r="H16" s="32">
        <f>H17+H18</f>
        <v>13.59141</v>
      </c>
      <c r="I16" s="31">
        <f t="shared" si="0"/>
        <v>13.59141</v>
      </c>
      <c r="J16" s="31">
        <f>J17+J18</f>
        <v>13591.41</v>
      </c>
      <c r="L16" s="38"/>
      <c r="M16" s="38"/>
      <c r="BW16" s="24">
        <f>SUM('Ананьевский пер. 4 2 стр.1:Уланский пер. 21 стр.2'!I16)</f>
        <v>3251.4043099999981</v>
      </c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143.72999999999999</v>
      </c>
      <c r="G17" s="31">
        <v>2.88</v>
      </c>
      <c r="H17" s="32">
        <f>ROUND((F17*G17*C17)/1000,5)</f>
        <v>4.9673100000000003</v>
      </c>
      <c r="I17" s="31">
        <f t="shared" si="0"/>
        <v>4.9673100000000003</v>
      </c>
      <c r="J17" s="31">
        <f>ROUND(F17*G17*K17,2)</f>
        <v>4967.3100000000004</v>
      </c>
      <c r="K17" s="3">
        <v>12</v>
      </c>
      <c r="L17" s="38"/>
      <c r="M17" s="38"/>
      <c r="BW17" s="24">
        <f>SUM('Ананьевский пер. 4 2 стр.1:Уланский пер. 21 стр.2'!I17)</f>
        <v>1237.7515499999997</v>
      </c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287.47000000000003</v>
      </c>
      <c r="G18" s="31">
        <v>2.5</v>
      </c>
      <c r="H18" s="32">
        <f>ROUND((F18*G18*C18)/1000,5)</f>
        <v>8.6241000000000003</v>
      </c>
      <c r="I18" s="31">
        <f t="shared" si="0"/>
        <v>8.6241000000000003</v>
      </c>
      <c r="J18" s="31">
        <f>ROUND(F18*G18*K18,2)</f>
        <v>8624.1</v>
      </c>
      <c r="K18" s="3">
        <v>12</v>
      </c>
      <c r="L18" s="38"/>
      <c r="M18" s="38"/>
      <c r="BW18" s="24">
        <f>SUM('Ананьевский пер. 4 2 стр.1:Уланский пер. 21 стр.2'!I18)</f>
        <v>2054.1916000000006</v>
      </c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151.19999999999999</v>
      </c>
      <c r="G19" s="31">
        <v>8.43</v>
      </c>
      <c r="H19" s="32">
        <f>ROUND((F19*G19*K19)/1000,5)</f>
        <v>1.2746200000000001</v>
      </c>
      <c r="I19" s="31">
        <f t="shared" si="0"/>
        <v>1.2746200000000001</v>
      </c>
      <c r="J19" s="31">
        <f>ROUND(F19*G19*K19,2)</f>
        <v>1274.6199999999999</v>
      </c>
      <c r="K19" s="3">
        <v>1</v>
      </c>
      <c r="L19" s="38"/>
      <c r="M19" s="38"/>
      <c r="BW19" s="24">
        <f>SUM('Ананьевский пер. 4 2 стр.1:Уланский пер. 21 стр.2'!I19)</f>
        <v>126.04426000000011</v>
      </c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 t="s">
        <v>960</v>
      </c>
      <c r="E20" s="18" t="s">
        <v>960</v>
      </c>
      <c r="F20" s="31" t="s">
        <v>960</v>
      </c>
      <c r="G20" s="31" t="s">
        <v>960</v>
      </c>
      <c r="H20" s="32">
        <f>H21+H22+H23+H24+H25+H26+H27+H28+H29+H30</f>
        <v>12.953529999999999</v>
      </c>
      <c r="I20" s="31">
        <f t="shared" si="0"/>
        <v>12.953529999999999</v>
      </c>
      <c r="J20" s="31">
        <f>J21+J22+J23+J24+J25+J26+J27+J28+J29+J30</f>
        <v>12953.530000000002</v>
      </c>
      <c r="L20" s="38"/>
      <c r="M20" s="38"/>
      <c r="BW20" s="24">
        <f>SUM('Ананьевский пер. 4 2 стр.1:Уланский пер. 21 стр.2'!I20)</f>
        <v>2805.2789799999996</v>
      </c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710</v>
      </c>
      <c r="G21" s="31">
        <v>2.81</v>
      </c>
      <c r="H21" s="32">
        <f t="shared" ref="H21:H30" si="1">ROUND((F21*G21*K21)/1000,5)</f>
        <v>9.9929199999999998</v>
      </c>
      <c r="I21" s="31">
        <f t="shared" si="0"/>
        <v>9.9929199999999998</v>
      </c>
      <c r="J21" s="31">
        <f t="shared" ref="J21:J30" si="2">ROUND(F21*G21*K21,2)</f>
        <v>9992.92</v>
      </c>
      <c r="K21" s="3">
        <v>1</v>
      </c>
      <c r="L21" s="38"/>
      <c r="M21" s="38"/>
      <c r="BW21" s="24">
        <f>SUM('Ананьевский пер. 4 2 стр.1:Уланский пер. 21 стр.2'!I21)</f>
        <v>2444.0458300000014</v>
      </c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592</v>
      </c>
      <c r="G22" s="31">
        <v>1.75</v>
      </c>
      <c r="H22" s="32">
        <f t="shared" si="1"/>
        <v>0.126</v>
      </c>
      <c r="I22" s="31">
        <f t="shared" si="0"/>
        <v>0.126</v>
      </c>
      <c r="J22" s="31">
        <f t="shared" si="2"/>
        <v>126</v>
      </c>
      <c r="K22" s="3">
        <v>1</v>
      </c>
      <c r="L22" s="38"/>
      <c r="M22" s="38"/>
      <c r="BW22" s="24">
        <f>SUM('Ананьевский пер. 4 2 стр.1:Уланский пер. 21 стр.2'!I22)</f>
        <v>37.631270000000022</v>
      </c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593</v>
      </c>
      <c r="G23" s="31">
        <v>4.0999999999999996</v>
      </c>
      <c r="H23" s="32">
        <f t="shared" si="1"/>
        <v>0.98892000000000002</v>
      </c>
      <c r="I23" s="31">
        <f t="shared" si="0"/>
        <v>0.98892000000000002</v>
      </c>
      <c r="J23" s="31">
        <f t="shared" si="2"/>
        <v>988.92</v>
      </c>
      <c r="K23" s="3">
        <v>1</v>
      </c>
      <c r="L23" s="38"/>
      <c r="M23" s="38"/>
      <c r="BW23" s="24">
        <f>SUM('Ананьевский пер. 4 2 стр.1:Уланский пер. 21 стр.2'!I23)</f>
        <v>85.216840000000062</v>
      </c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594</v>
      </c>
      <c r="G24" s="31">
        <v>4.08</v>
      </c>
      <c r="H24" s="32">
        <f t="shared" si="1"/>
        <v>9.2530000000000001E-2</v>
      </c>
      <c r="I24" s="31">
        <f t="shared" si="0"/>
        <v>9.2530000000000001E-2</v>
      </c>
      <c r="J24" s="31">
        <f t="shared" si="2"/>
        <v>92.53</v>
      </c>
      <c r="K24" s="3">
        <v>2</v>
      </c>
      <c r="L24" s="38"/>
      <c r="M24" s="38"/>
      <c r="BW24" s="24">
        <f>SUM('Ананьевский пер. 4 2 стр.1:Уланский пер. 21 стр.2'!I24)</f>
        <v>9.024989999999999</v>
      </c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595</v>
      </c>
      <c r="G25" s="31">
        <v>3.93</v>
      </c>
      <c r="H25" s="32">
        <f t="shared" si="1"/>
        <v>0.12379999999999999</v>
      </c>
      <c r="I25" s="31">
        <f t="shared" si="0"/>
        <v>0.12379999999999999</v>
      </c>
      <c r="J25" s="31">
        <f t="shared" si="2"/>
        <v>123.8</v>
      </c>
      <c r="K25" s="3">
        <v>1</v>
      </c>
      <c r="L25" s="38"/>
      <c r="M25" s="38"/>
      <c r="BW25" s="24">
        <f>SUM('Ананьевский пер. 4 2 стр.1:Уланский пер. 21 стр.2'!I25)</f>
        <v>11.169280000000004</v>
      </c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711</v>
      </c>
      <c r="G26" s="31">
        <v>2.64</v>
      </c>
      <c r="H26" s="32">
        <f t="shared" si="1"/>
        <v>0.56918000000000002</v>
      </c>
      <c r="I26" s="31">
        <f t="shared" si="0"/>
        <v>0.56918000000000002</v>
      </c>
      <c r="J26" s="31">
        <f t="shared" si="2"/>
        <v>569.17999999999995</v>
      </c>
      <c r="K26" s="3">
        <v>1</v>
      </c>
      <c r="L26" s="38"/>
      <c r="M26" s="38"/>
      <c r="BW26" s="24">
        <f>SUM('Ананьевский пер. 4 2 стр.1:Уланский пер. 21 стр.2'!I26)</f>
        <v>91.987779999999987</v>
      </c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597</v>
      </c>
      <c r="G27" s="31">
        <v>5.07</v>
      </c>
      <c r="H27" s="32">
        <f t="shared" si="1"/>
        <v>0.29203000000000001</v>
      </c>
      <c r="I27" s="31">
        <f t="shared" si="0"/>
        <v>0.29203000000000001</v>
      </c>
      <c r="J27" s="31">
        <f t="shared" si="2"/>
        <v>292.02999999999997</v>
      </c>
      <c r="K27" s="3">
        <v>2</v>
      </c>
      <c r="L27" s="38"/>
      <c r="M27" s="38"/>
      <c r="BW27" s="24">
        <f>SUM('Ананьевский пер. 4 2 стр.1:Уланский пер. 21 стр.2'!I27)</f>
        <v>35.845140000000001</v>
      </c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654</v>
      </c>
      <c r="G28" s="31">
        <v>2.52</v>
      </c>
      <c r="H28" s="32">
        <f t="shared" si="1"/>
        <v>4.5359999999999998E-2</v>
      </c>
      <c r="I28" s="31">
        <f t="shared" si="0"/>
        <v>4.5359999999999998E-2</v>
      </c>
      <c r="J28" s="31">
        <f t="shared" si="2"/>
        <v>45.36</v>
      </c>
      <c r="K28" s="3">
        <v>1</v>
      </c>
      <c r="L28" s="38"/>
      <c r="M28" s="38"/>
      <c r="BW28" s="24">
        <f>SUM('Ананьевский пер. 4 2 стр.1:Уланский пер. 21 стр.2'!I28)</f>
        <v>4.2478299999999987</v>
      </c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>
        <f>SUM('Ананьевский пер. 4 2 стр.1:Уланский пер. 21 стр.2'!I29)</f>
        <v>1.9934500000000028</v>
      </c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>
        <f>SUM('Ананьевский пер. 4 2 стр.1:Уланский пер. 21 стр.2'!I30)</f>
        <v>141.85719</v>
      </c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 t="s">
        <v>960</v>
      </c>
      <c r="E31" s="18" t="s">
        <v>960</v>
      </c>
      <c r="F31" s="31" t="s">
        <v>960</v>
      </c>
      <c r="G31" s="31" t="s">
        <v>960</v>
      </c>
      <c r="H31" s="32">
        <f>H32+H33+H34</f>
        <v>137.62121999999999</v>
      </c>
      <c r="I31" s="31">
        <f>I32+I33+I34</f>
        <v>137.62121999999999</v>
      </c>
      <c r="J31" s="31">
        <f>J32+J33+J34</f>
        <v>137621.22</v>
      </c>
      <c r="L31" s="38"/>
      <c r="M31" s="38"/>
      <c r="BW31" s="24">
        <f>SUM('Ананьевский пер. 4 2 стр.1:Уланский пер. 21 стр.2'!I31)</f>
        <v>6964.9901699999991</v>
      </c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1913</v>
      </c>
      <c r="G32" s="31">
        <v>2.0099999999999998</v>
      </c>
      <c r="H32" s="32">
        <f>ROUND(F32*G32*K32/1000,5)</f>
        <v>7.6902600000000003</v>
      </c>
      <c r="I32" s="31">
        <f>H32</f>
        <v>7.6902600000000003</v>
      </c>
      <c r="J32" s="31">
        <f>ROUND(H32*1000,2)</f>
        <v>7690.26</v>
      </c>
      <c r="K32" s="3">
        <v>2</v>
      </c>
      <c r="L32" s="38"/>
      <c r="M32" s="38">
        <v>1913</v>
      </c>
      <c r="BW32" s="24">
        <f>SUM('Ананьевский пер. 4 2 стр.1:Уланский пер. 21 стр.2'!I32)</f>
        <v>795.3654600000001</v>
      </c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1913</v>
      </c>
      <c r="G33" s="31">
        <v>7.67</v>
      </c>
      <c r="H33" s="32">
        <f>ROUND(G33*F33*K33/1000,5)</f>
        <v>44.018129999999999</v>
      </c>
      <c r="I33" s="31">
        <f>H33</f>
        <v>44.018129999999999</v>
      </c>
      <c r="J33" s="31">
        <f>ROUND(H33*1000,2)</f>
        <v>44018.13</v>
      </c>
      <c r="K33" s="3">
        <v>3</v>
      </c>
      <c r="L33" s="38"/>
      <c r="M33" s="38"/>
      <c r="BW33" s="24">
        <f>SUM('Ананьевский пер. 4 2 стр.1:Уланский пер. 21 стр.2'!I33)</f>
        <v>4006.3277400000015</v>
      </c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1913</v>
      </c>
      <c r="G34" s="31">
        <v>14.97</v>
      </c>
      <c r="H34" s="32">
        <f>ROUND(G34*F34*K34/1000,5)</f>
        <v>85.91283</v>
      </c>
      <c r="I34" s="31">
        <f>H34</f>
        <v>85.91283</v>
      </c>
      <c r="J34" s="31">
        <f>ROUND(H34*1000,2)</f>
        <v>85912.83</v>
      </c>
      <c r="K34" s="3">
        <v>3</v>
      </c>
      <c r="L34" s="38"/>
      <c r="M34" s="38"/>
      <c r="BW34" s="24">
        <f>SUM('Ананьевский пер. 4 2 стр.1:Уланский пер. 21 стр.2'!I34)</f>
        <v>2271.0443700000001</v>
      </c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 t="s">
        <v>960</v>
      </c>
      <c r="E35" s="18" t="s">
        <v>960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>
        <f>SUM('Ананьевский пер. 4 2 стр.1:Уланский пер. 21 стр.2'!I35)</f>
        <v>0</v>
      </c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>
        <f>SUM('Ананьевский пер. 4 2 стр.1:Уланский пер. 21 стр.2'!I36)</f>
        <v>0</v>
      </c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638.79999999999995</v>
      </c>
      <c r="BW37" s="24">
        <f>SUM('Ананьевский пер. 4 2 стр.1:Уланский пер. 21 стр.2'!I37)</f>
        <v>0</v>
      </c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1437.3</v>
      </c>
      <c r="G38" s="31">
        <v>1.65</v>
      </c>
      <c r="H38" s="32">
        <f>ROUND((F38*G38*K38)/1000,5)</f>
        <v>2.37155</v>
      </c>
      <c r="I38" s="31">
        <f>H38</f>
        <v>2.37155</v>
      </c>
      <c r="J38" s="31">
        <f>ROUND(F38*G38*K38,2)</f>
        <v>2371.5500000000002</v>
      </c>
      <c r="K38" s="3">
        <v>1</v>
      </c>
      <c r="L38" s="38">
        <f>M37+M38</f>
        <v>1437.3</v>
      </c>
      <c r="M38" s="38">
        <v>798.5</v>
      </c>
      <c r="BW38" s="24">
        <f>SUM('Ананьевский пер. 4 2 стр.1:Уланский пер. 21 стр.2'!I38)</f>
        <v>396.2731599999999</v>
      </c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>
        <f>SUM('Ананьевский пер. 4 2 стр.1:Уланский пер. 21 стр.2'!I39)</f>
        <v>4396.2355000000016</v>
      </c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>
        <f>SUM('Ананьевский пер. 4 2 стр.1:Уланский пер. 21 стр.2'!I40)</f>
        <v>0</v>
      </c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 t="s">
        <v>960</v>
      </c>
      <c r="E41" s="18" t="s">
        <v>960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>
        <f>SUM('Ананьевский пер. 4 2 стр.1:Уланский пер. 21 стр.2'!I41)</f>
        <v>0</v>
      </c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81.917720000000003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253</v>
      </c>
      <c r="BW42" s="74">
        <f>SUM('Ананьевский пер. 4 2 стр.1:Уланский пер. 21 стр.2'!I42)</f>
        <v>4906.9523499999996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v>1.01</v>
      </c>
      <c r="G43" s="31">
        <v>222.21</v>
      </c>
      <c r="H43" s="32">
        <f>ROUND((F43*G43*C43)/1000,5)</f>
        <v>81.917720000000003</v>
      </c>
      <c r="I43" s="31"/>
      <c r="J43" s="31"/>
      <c r="L43" s="38"/>
      <c r="M43" s="38"/>
      <c r="N43" s="4">
        <f>ROUND(R42*1.45/365,3)</f>
        <v>1.0049999999999999</v>
      </c>
      <c r="O43" s="4" t="s">
        <v>322</v>
      </c>
      <c r="Q43" s="4" t="s">
        <v>321</v>
      </c>
      <c r="BW43" s="24">
        <f>SUM('Ананьевский пер. 4 2 стр.1:Уланский пер. 21 стр.2'!I43)</f>
        <v>4906.9523499999996</v>
      </c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>
        <f>SUM('Ананьевский пер. 4 2 стр.1:Уланский пер. 21 стр.2'!I44)</f>
        <v>0</v>
      </c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  <c r="BW45" s="74">
        <f>SUM('Ананьевский пер. 4 2 стр.1:Уланский пер. 21 стр.2'!I45)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120.81149340000009</v>
      </c>
      <c r="I46" s="71">
        <f>I47+I53+I63+I68+I77+I85+I98+I103</f>
        <v>120.8114934000001</v>
      </c>
      <c r="J46" s="72">
        <f>J47+J53+J63+J68+J77+J85+J98+J103</f>
        <v>117187.15000000001</v>
      </c>
      <c r="K46" s="73"/>
      <c r="Q46" s="74" t="s">
        <v>312</v>
      </c>
      <c r="R46" s="74">
        <f>IF(R43=Q46,341.86,0)</f>
        <v>0</v>
      </c>
      <c r="BV46" s="74" t="s">
        <v>579</v>
      </c>
      <c r="BW46" s="74">
        <f>SUM('Ананьевский пер. 4 2 стр.1:Уланский пер. 21 стр.2'!I46)</f>
        <v>15651.038863180003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6.0405700000000007</v>
      </c>
      <c r="I47" s="25">
        <f>I48+I49+I50+I51+I52</f>
        <v>0</v>
      </c>
      <c r="J47" s="23">
        <f>J48+J49+J50+J51+J52</f>
        <v>6040.57</v>
      </c>
      <c r="K47" s="77"/>
      <c r="R47" s="79">
        <f>SUM(R45:R46)</f>
        <v>0</v>
      </c>
      <c r="BW47" s="78">
        <f>SUM('Ананьевский пер. 4 2 стр.1:Уланский пер. 21 стр.2'!I47)</f>
        <v>664.76973700000019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>
        <f>SUM('Ананьевский пер. 4 2 стр.1:Уланский пер. 21 стр.2'!I48)</f>
        <v>0</v>
      </c>
    </row>
    <row r="49" spans="1:75" ht="31.5" x14ac:dyDescent="0.25">
      <c r="A49" s="27" t="s">
        <v>307</v>
      </c>
      <c r="B49" s="28" t="s">
        <v>306</v>
      </c>
      <c r="C49" s="29">
        <v>1</v>
      </c>
      <c r="D49" s="29">
        <v>0</v>
      </c>
      <c r="E49" s="29">
        <v>0</v>
      </c>
      <c r="F49" s="40">
        <v>1</v>
      </c>
      <c r="G49" s="40">
        <f>G50*1000</f>
        <v>0</v>
      </c>
      <c r="H49" s="33">
        <f>ROUND(($I$108*0.03),5)</f>
        <v>3.6243400000000001</v>
      </c>
      <c r="I49" s="31"/>
      <c r="J49" s="31">
        <f>ROUND(H49*1000,2)</f>
        <v>3624.34</v>
      </c>
      <c r="K49" s="3">
        <v>5</v>
      </c>
      <c r="L49" s="38"/>
      <c r="M49" s="38"/>
      <c r="BW49" s="24">
        <f>SUM('Ананьевский пер. 4 2 стр.1:Уланский пер. 21 стр.2'!I49)</f>
        <v>0</v>
      </c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2.4162300000000001</v>
      </c>
      <c r="I50" s="31"/>
      <c r="J50" s="31">
        <f>ROUND(H50*1000,2)</f>
        <v>2416.23</v>
      </c>
      <c r="L50" s="38"/>
      <c r="M50" s="38"/>
      <c r="BW50" s="24">
        <f>SUM('Ананьевский пер. 4 2 стр.1:Уланский пер. 21 стр.2'!I50)</f>
        <v>0</v>
      </c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>
        <f>SUM('Ананьевский пер. 4 2 стр.1:Уланский пер. 21 стр.2'!I51)</f>
        <v>0</v>
      </c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 t="s">
        <v>960</v>
      </c>
      <c r="E52" s="18" t="s">
        <v>960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>
        <f>SUM('Ананьевский пер. 4 2 стр.1:Уланский пер. 21 стр.2'!I52)</f>
        <v>0</v>
      </c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8.4567999999999994</v>
      </c>
      <c r="I53" s="26">
        <f>I54+I55+I56+I57+I58+I59+I60+I61+I62</f>
        <v>0</v>
      </c>
      <c r="J53" s="23">
        <f>J54+J55+J56+J57+J58+J59+J60+J61+J62</f>
        <v>8456.7999999999993</v>
      </c>
      <c r="K53" s="77"/>
      <c r="R53" s="79"/>
      <c r="BW53" s="78">
        <f>SUM('Ананьевский пер. 4 2 стр.1:Уланский пер. 21 стр.2'!I53)</f>
        <v>0</v>
      </c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>
        <f>SUM('Ананьевский пер. 4 2 стр.1:Уланский пер. 21 стр.2'!I54)</f>
        <v>0</v>
      </c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>
        <f>SUM('Ананьевский пер. 4 2 стр.1:Уланский пер. 21 стр.2'!I55)</f>
        <v>0</v>
      </c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>
        <f>SUM('Ананьевский пер. 4 2 стр.1:Уланский пер. 21 стр.2'!I56)</f>
        <v>0</v>
      </c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>
        <f>SUM('Ананьевский пер. 4 2 стр.1:Уланский пер. 21 стр.2'!I57)</f>
        <v>0</v>
      </c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>
        <f>SUM('Ананьевский пер. 4 2 стр.1:Уланский пер. 21 стр.2'!I58)</f>
        <v>0</v>
      </c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8.4567999999999994</v>
      </c>
      <c r="I59" s="31"/>
      <c r="J59" s="31">
        <f t="shared" si="3"/>
        <v>8456.7999999999993</v>
      </c>
      <c r="K59" s="3">
        <v>7</v>
      </c>
      <c r="L59" s="38"/>
      <c r="M59" s="38"/>
      <c r="BW59" s="24">
        <f>SUM('Ананьевский пер. 4 2 стр.1:Уланский пер. 21 стр.2'!I59)</f>
        <v>0</v>
      </c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>
        <f>SUM('Ананьевский пер. 4 2 стр.1:Уланский пер. 21 стр.2'!I60)</f>
        <v>0</v>
      </c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>
        <f>SUM('Ананьевский пер. 4 2 стр.1:Уланский пер. 21 стр.2'!I61)</f>
        <v>0</v>
      </c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 t="s">
        <v>960</v>
      </c>
      <c r="E62" s="18" t="s">
        <v>960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>
        <f>SUM('Ананьевский пер. 4 2 стр.1:Уланский пер. 21 стр.2'!I62)</f>
        <v>0</v>
      </c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  <c r="BW63" s="78">
        <f>SUM('Ананьевский пер. 4 2 стр.1:Уланский пер. 21 стр.2'!I63)</f>
        <v>0</v>
      </c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>
        <f>SUM('Ананьевский пер. 4 2 стр.1:Уланский пер. 21 стр.2'!I64)</f>
        <v>0</v>
      </c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>
        <f>SUM('Ананьевский пер. 4 2 стр.1:Уланский пер. 21 стр.2'!I65)</f>
        <v>0</v>
      </c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>
        <f>SUM('Ананьевский пер. 4 2 стр.1:Уланский пер. 21 стр.2'!I66)</f>
        <v>0</v>
      </c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 t="s">
        <v>960</v>
      </c>
      <c r="E67" s="18" t="s">
        <v>960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>
        <f>SUM('Ананьевский пер. 4 2 стр.1:Уланский пер. 21 стр.2'!I67)</f>
        <v>0</v>
      </c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10.87303</v>
      </c>
      <c r="I68" s="26">
        <f>I69+I70+I71+I72+I75+I76</f>
        <v>0</v>
      </c>
      <c r="J68" s="23">
        <f>J69+J70+J71+J72+J73+J74+J75+J76</f>
        <v>10873.03</v>
      </c>
      <c r="K68" s="77"/>
      <c r="R68" s="79"/>
      <c r="BW68" s="78">
        <f>SUM('Ананьевский пер. 4 2 стр.1:Уланский пер. 21 стр.2'!I68)</f>
        <v>0</v>
      </c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>
        <f>SUM('Ананьевский пер. 4 2 стр.1:Уланский пер. 21 стр.2'!I69)</f>
        <v>0</v>
      </c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>
        <f>SUM('Ананьевский пер. 4 2 стр.1:Уланский пер. 21 стр.2'!I70)</f>
        <v>0</v>
      </c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>
        <f>SUM('Ананьевский пер. 4 2 стр.1:Уланский пер. 21 стр.2'!I71)</f>
        <v>0</v>
      </c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>
        <f>SUM('Ананьевский пер. 4 2 стр.1:Уланский пер. 21 стр.2'!I72)</f>
        <v>0</v>
      </c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>
        <f>SUM('Ананьевский пер. 4 2 стр.1:Уланский пер. 21 стр.2'!I73)</f>
        <v>0</v>
      </c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>
        <f>SUM('Ананьевский пер. 4 2 стр.1:Уланский пер. 21 стр.2'!I74)</f>
        <v>0</v>
      </c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>
        <f>SUM('Ананьевский пер. 4 2 стр.1:Уланский пер. 21 стр.2'!I75)</f>
        <v>0</v>
      </c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 t="s">
        <v>960</v>
      </c>
      <c r="E76" s="18" t="s">
        <v>960</v>
      </c>
      <c r="F76" s="31" t="s">
        <v>960</v>
      </c>
      <c r="G76" s="31" t="s">
        <v>960</v>
      </c>
      <c r="H76" s="33">
        <f>ROUND(($I$108*0.09),5)</f>
        <v>10.87303</v>
      </c>
      <c r="I76" s="31"/>
      <c r="J76" s="31">
        <f>ROUND(H76*1000,2)</f>
        <v>10873.03</v>
      </c>
      <c r="K76" s="3">
        <v>9</v>
      </c>
      <c r="L76" s="38"/>
      <c r="M76" s="38"/>
      <c r="BW76" s="24">
        <f>SUM('Ананьевский пер. 4 2 стр.1:Уланский пер. 21 стр.2'!I76)</f>
        <v>0</v>
      </c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16.913599999999999</v>
      </c>
      <c r="I77" s="26">
        <f>I78+I79+I80+I81+I82+I83+I84</f>
        <v>0</v>
      </c>
      <c r="J77" s="23">
        <f>J78+J79+J80+J81+J82+J83+J84</f>
        <v>13289.259999999998</v>
      </c>
      <c r="K77" s="77"/>
      <c r="R77" s="79"/>
      <c r="BW77" s="78">
        <f>SUM('Ананьевский пер. 4 2 стр.1:Уланский пер. 21 стр.2'!I77)</f>
        <v>0</v>
      </c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8.4567999999999994</v>
      </c>
      <c r="I78" s="31"/>
      <c r="J78" s="31">
        <f t="shared" ref="J78:J83" si="4">ROUND(H78*1000,2)</f>
        <v>8456.7999999999993</v>
      </c>
      <c r="K78" s="3">
        <v>7</v>
      </c>
      <c r="L78" s="38"/>
      <c r="M78" s="38"/>
      <c r="BW78" s="24">
        <f>SUM('Ананьевский пер. 4 2 стр.1:Уланский пер. 21 стр.2'!I78)</f>
        <v>0</v>
      </c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>
        <f>SUM('Ананьевский пер. 4 2 стр.1:Уланский пер. 21 стр.2'!I79)</f>
        <v>0</v>
      </c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>
        <f>SUM('Ананьевский пер. 4 2 стр.1:Уланский пер. 21 стр.2'!I80)</f>
        <v>0</v>
      </c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4.8324600000000002</v>
      </c>
      <c r="I81" s="31"/>
      <c r="J81" s="31">
        <f t="shared" si="4"/>
        <v>4832.46</v>
      </c>
      <c r="K81" s="3">
        <v>4</v>
      </c>
      <c r="L81" s="38"/>
      <c r="M81" s="38"/>
      <c r="BW81" s="24">
        <f>SUM('Ананьевский пер. 4 2 стр.1:Уланский пер. 21 стр.2'!I81)</f>
        <v>0</v>
      </c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>
        <f>SUM('Ананьевский пер. 4 2 стр.1:Уланский пер. 21 стр.2'!I82)</f>
        <v>0</v>
      </c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>
        <f>SUM('Ананьевский пер. 4 2 стр.1:Уланский пер. 21 стр.2'!I83)</f>
        <v>0</v>
      </c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 t="s">
        <v>960</v>
      </c>
      <c r="E84" s="18" t="s">
        <v>960</v>
      </c>
      <c r="F84" s="31" t="s">
        <v>960</v>
      </c>
      <c r="G84" s="31" t="s">
        <v>960</v>
      </c>
      <c r="H84" s="33">
        <f>ROUND(($I$108*0.03),5)</f>
        <v>3.6243400000000001</v>
      </c>
      <c r="I84" s="31"/>
      <c r="J84" s="31"/>
      <c r="K84" s="3">
        <v>3</v>
      </c>
      <c r="BW84" s="24">
        <f>SUM('Ананьевский пер. 4 2 стр.1:Уланский пер. 21 стр.2'!I84)</f>
        <v>0</v>
      </c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41.075909999999993</v>
      </c>
      <c r="I85" s="26">
        <f>I86+I87+I88+I89+I90+I91+I92+I93+I94+I95+I96+I97</f>
        <v>0</v>
      </c>
      <c r="J85" s="23">
        <f>J86+J87+J88+J89+J90+J91+J92+J93+J94+J95+J96+J97</f>
        <v>41075.910000000003</v>
      </c>
      <c r="K85" s="77"/>
      <c r="R85" s="79"/>
      <c r="BW85" s="78">
        <f>SUM('Ананьевский пер. 4 2 стр.1:Уланский пер. 21 стр.2'!I85)</f>
        <v>0</v>
      </c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>
        <f>SUM('Ананьевский пер. 4 2 стр.1:Уланский пер. 21 стр.2'!I86)</f>
        <v>0</v>
      </c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>
        <f>SUM('Ананьевский пер. 4 2 стр.1:Уланский пер. 21 стр.2'!I87)</f>
        <v>0</v>
      </c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>
        <f>SUM('Ананьевский пер. 4 2 стр.1:Уланский пер. 21 стр.2'!I88)</f>
        <v>0</v>
      </c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>
        <f>SUM('Ананьевский пер. 4 2 стр.1:Уланский пер. 21 стр.2'!I89)</f>
        <v>0</v>
      </c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14.49738</v>
      </c>
      <c r="I90" s="31"/>
      <c r="J90" s="31">
        <f t="shared" si="5"/>
        <v>14497.38</v>
      </c>
      <c r="K90" s="3">
        <v>12</v>
      </c>
      <c r="L90" s="38"/>
      <c r="M90" s="38"/>
      <c r="BW90" s="24">
        <f>SUM('Ананьевский пер. 4 2 стр.1:Уланский пер. 21 стр.2'!I90)</f>
        <v>0</v>
      </c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>
        <f>SUM('Ананьевский пер. 4 2 стр.1:Уланский пер. 21 стр.2'!I91)</f>
        <v>0</v>
      </c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>
        <f>SUM('Ананьевский пер. 4 2 стр.1:Уланский пер. 21 стр.2'!I92)</f>
        <v>0</v>
      </c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>
        <f>SUM('Ананьевский пер. 4 2 стр.1:Уланский пер. 21 стр.2'!I93)</f>
        <v>0</v>
      </c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>
        <f>SUM('Ананьевский пер. 4 2 стр.1:Уланский пер. 21 стр.2'!I94)</f>
        <v>0</v>
      </c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>
        <f>SUM('Ананьевский пер. 4 2 стр.1:Уланский пер. 21 стр.2'!I95)</f>
        <v>0</v>
      </c>
    </row>
    <row r="96" spans="1:75" ht="31.5" x14ac:dyDescent="0.25">
      <c r="A96" s="27" t="s">
        <v>213</v>
      </c>
      <c r="B96" s="28" t="s">
        <v>212</v>
      </c>
      <c r="C96" s="29">
        <v>1</v>
      </c>
      <c r="D96" s="29">
        <v>0</v>
      </c>
      <c r="E96" s="29">
        <v>0</v>
      </c>
      <c r="F96" s="40">
        <v>1</v>
      </c>
      <c r="G96" s="40">
        <v>0</v>
      </c>
      <c r="H96" s="33">
        <f>ROUND(($I$108*0.16),5)</f>
        <v>19.329840000000001</v>
      </c>
      <c r="I96" s="31"/>
      <c r="J96" s="31">
        <f t="shared" si="5"/>
        <v>19329.84</v>
      </c>
      <c r="K96" s="3">
        <v>16</v>
      </c>
      <c r="L96" s="38"/>
      <c r="M96" s="38"/>
      <c r="BW96" s="24">
        <f>SUM('Ананьевский пер. 4 2 стр.1:Уланский пер. 21 стр.2'!I96)</f>
        <v>0</v>
      </c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7.2486899999999999</v>
      </c>
      <c r="I97" s="31"/>
      <c r="J97" s="31">
        <f t="shared" si="5"/>
        <v>7248.69</v>
      </c>
      <c r="K97" s="3">
        <v>6</v>
      </c>
      <c r="L97" s="38"/>
      <c r="M97" s="38"/>
      <c r="BW97" s="24">
        <f>SUM('Ананьевский пер. 4 2 стр.1:Уланский пер. 21 стр.2'!I97)</f>
        <v>0</v>
      </c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4.8324600000000002</v>
      </c>
      <c r="I98" s="26">
        <f>I99+I100+I101+I102</f>
        <v>0</v>
      </c>
      <c r="J98" s="23">
        <f>J99+J100+J101+J102</f>
        <v>4832.46</v>
      </c>
      <c r="K98" s="77"/>
      <c r="R98" s="79"/>
      <c r="BW98" s="78">
        <f>SUM('Ананьевский пер. 4 2 стр.1:Уланский пер. 21 стр.2'!I98)</f>
        <v>0</v>
      </c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4.8324600000000002</v>
      </c>
      <c r="I99" s="31">
        <v>0</v>
      </c>
      <c r="J99" s="31">
        <f>ROUND(H99*1000,2)</f>
        <v>4832.46</v>
      </c>
      <c r="K99" s="3">
        <v>4</v>
      </c>
      <c r="L99" s="38"/>
      <c r="M99" s="38"/>
      <c r="BV99" s="4" t="s">
        <v>579</v>
      </c>
      <c r="BW99" s="24">
        <f>SUM('Ананьевский пер. 4 2 стр.1:Уланский пер. 21 стр.2'!I99)</f>
        <v>0</v>
      </c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>
        <f>SUM('Ананьевский пер. 4 2 стр.1:Уланский пер. 21 стр.2'!I100)</f>
        <v>0</v>
      </c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>
        <f>SUM('Ананьевский пер. 4 2 стр.1:Уланский пер. 21 стр.2'!I101)</f>
        <v>0</v>
      </c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>
        <f>SUM('Ананьевский пер. 4 2 стр.1:Уланский пер. 21 стр.2'!I102)</f>
        <v>0</v>
      </c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32.619123400000106</v>
      </c>
      <c r="I103" s="25">
        <f>I104+I105+I106+I107+I108</f>
        <v>120.8114934000001</v>
      </c>
      <c r="J103" s="23">
        <f>J104+J105+J106+J107+J108</f>
        <v>32619.119999999999</v>
      </c>
      <c r="K103" s="77"/>
      <c r="R103" s="79"/>
      <c r="BW103" s="78">
        <f>SUM('Ананьевский пер. 4 2 стр.1:Уланский пер. 21 стр.2'!I103)</f>
        <v>15651.038863180003</v>
      </c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>
        <f>SUM('Ананьевский пер. 4 2 стр.1:Уланский пер. 21 стр.2'!I104)</f>
        <v>664.76973700000019</v>
      </c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>
        <f>SUM('Ананьевский пер. 4 2 стр.1:Уланский пер. 21 стр.2'!I105)</f>
        <v>0</v>
      </c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7.8527500000000003</v>
      </c>
      <c r="I106" s="31"/>
      <c r="J106" s="31">
        <f>ROUND(H106*1000,2)</f>
        <v>7852.75</v>
      </c>
      <c r="K106" s="3">
        <v>6.5</v>
      </c>
      <c r="L106" s="38"/>
      <c r="M106" s="38"/>
      <c r="BW106" s="24">
        <f>SUM('Ананьевский пер. 4 2 стр.1:Уланский пер. 21 стр.2'!I106)</f>
        <v>0</v>
      </c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>
        <f>SUM('Ананьевский пер. 4 2 стр.1:Уланский пер. 21 стр.2'!I107)</f>
        <v>0</v>
      </c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 t="s">
        <v>960</v>
      </c>
      <c r="E108" s="18" t="s">
        <v>960</v>
      </c>
      <c r="F108" s="31" t="s">
        <v>960</v>
      </c>
      <c r="G108" s="31" t="s">
        <v>960</v>
      </c>
      <c r="H108" s="32">
        <f>I108-H47-H53-H63-H68-H77-H85-H98-H106</f>
        <v>24.766373400000106</v>
      </c>
      <c r="I108" s="34">
        <f>J197-I138-H181</f>
        <v>120.8114934000001</v>
      </c>
      <c r="J108" s="31">
        <f>ROUND(H108*1000,2)</f>
        <v>24766.37</v>
      </c>
      <c r="L108" s="38"/>
      <c r="M108" s="38"/>
      <c r="BW108" s="24">
        <f>SUM('Ананьевский пер. 4 2 стр.1:Уланский пер. 21 стр.2'!I108)</f>
        <v>16172.233643180001</v>
      </c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399.38616460000009</v>
      </c>
      <c r="I109" s="71">
        <f>I110+I111+I112+I113+I114+I115+I116+I117+I118+I119+I120+I121+I122+I123+I124+I125+I126+I127+I128+I129+I130+I131+I132+I133+I134+I135+I136+I137+I138</f>
        <v>399.38716460000012</v>
      </c>
      <c r="J109" s="72">
        <f>J110+J111+J112+J113+J114+J115+J116+J117+J118+J119+J120+J121+J122+J123+J124+J125+J126+J127+J128+J129+J130+J131+J132+J133+J134+J135+J136+J137+J138</f>
        <v>373648.06</v>
      </c>
      <c r="K109" s="73"/>
      <c r="BV109" s="74" t="s">
        <v>587</v>
      </c>
      <c r="BW109" s="74">
        <f>SUM('Ананьевский пер. 4 2 стр.1:Уланский пер. 21 стр.2'!I109)</f>
        <v>54125.525179419979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18384.36</v>
      </c>
      <c r="H110" s="33">
        <f>ROUND(($I$138*0.05),5)</f>
        <v>18.384360000000001</v>
      </c>
      <c r="I110" s="31"/>
      <c r="J110" s="31">
        <f t="shared" ref="J110:J137" si="6">ROUND(H110*1000,2)</f>
        <v>18384.36</v>
      </c>
      <c r="L110" s="38"/>
      <c r="M110" s="38"/>
      <c r="BW110" s="24">
        <f>SUM('Ананьевский пер. 4 2 стр.1:Уланский пер. 21 стр.2'!I110)</f>
        <v>400.16823299999982</v>
      </c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91921.790000000008</v>
      </c>
      <c r="H111" s="33">
        <f>ROUND(($I$138*0.25),5)</f>
        <v>91.921790000000001</v>
      </c>
      <c r="I111" s="31"/>
      <c r="J111" s="31">
        <f t="shared" si="6"/>
        <v>91921.79</v>
      </c>
      <c r="L111" s="38"/>
      <c r="M111" s="38"/>
      <c r="BW111" s="24">
        <f>SUM('Ананьевский пер. 4 2 стр.1:Уланский пер. 21 стр.2'!I111)</f>
        <v>0</v>
      </c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>
        <f>SUM('Ананьевский пер. 4 2 стр.1:Уланский пер. 21 стр.2'!I112)</f>
        <v>0</v>
      </c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>
        <f>SUM('Ананьевский пер. 4 2 стр.1:Уланский пер. 21 стр.2'!I113)</f>
        <v>0</v>
      </c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>
        <f>SUM('Ананьевский пер. 4 2 стр.1:Уланский пер. 21 стр.2'!I114)</f>
        <v>0</v>
      </c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>
        <f>SUM('Ананьевский пер. 4 2 стр.1:Уланский пер. 21 стр.2'!I115)</f>
        <v>0</v>
      </c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44122.46</v>
      </c>
      <c r="H116" s="32">
        <f>ROUND(($I$138*0.12),5)</f>
        <v>44.122459999999997</v>
      </c>
      <c r="I116" s="31"/>
      <c r="J116" s="31">
        <f t="shared" si="6"/>
        <v>44122.46</v>
      </c>
      <c r="BW116" s="24">
        <f>SUM('Ананьевский пер. 4 2 стр.1:Уланский пер. 21 стр.2'!I116)</f>
        <v>0</v>
      </c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>
        <f>SUM('Ананьевский пер. 4 2 стр.1:Уланский пер. 21 стр.2'!I117)</f>
        <v>0</v>
      </c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>
        <f>SUM('Ананьевский пер. 4 2 стр.1:Уланский пер. 21 стр.2'!I118)</f>
        <v>0</v>
      </c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>
        <f>SUM('Ананьевский пер. 4 2 стр.1:Уланский пер. 21 стр.2'!I119)</f>
        <v>158.79999999999998</v>
      </c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>
        <f>SUM('Ананьевский пер. 4 2 стр.1:Уланский пер. 21 стр.2'!I120)</f>
        <v>909.80000000000007</v>
      </c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31699</v>
      </c>
      <c r="H121" s="34">
        <v>31.699000000000002</v>
      </c>
      <c r="I121" s="31">
        <v>31.7</v>
      </c>
      <c r="J121" s="31">
        <f t="shared" si="6"/>
        <v>31699</v>
      </c>
      <c r="BW121" s="24">
        <f>SUM('Ананьевский пер. 4 2 стр.1:Уланский пер. 21 стр.2'!I121)</f>
        <v>5792.8000000000029</v>
      </c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>
        <f>SUM('Ананьевский пер. 4 2 стр.1:Уланский пер. 21 стр.2'!I122)</f>
        <v>54.09</v>
      </c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>
        <f>SUM('Ананьевский пер. 4 2 стр.1:Уланский пер. 21 стр.2'!I123)</f>
        <v>0</v>
      </c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>
        <f>SUM('Ананьевский пер. 4 2 стр.1:Уланский пер. 21 стр.2'!I124)</f>
        <v>0</v>
      </c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55153.07</v>
      </c>
      <c r="H125" s="32">
        <f>ROUND(($I$138*0.15),5)</f>
        <v>55.15307</v>
      </c>
      <c r="I125" s="31"/>
      <c r="J125" s="31">
        <f t="shared" si="6"/>
        <v>55153.07</v>
      </c>
      <c r="BW125" s="24">
        <f>SUM('Ананьевский пер. 4 2 стр.1:Уланский пер. 21 стр.2'!I125)</f>
        <v>0</v>
      </c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40445.590000000004</v>
      </c>
      <c r="H126" s="32">
        <f>ROUND(($I$138*0.11),5)</f>
        <v>40.445590000000003</v>
      </c>
      <c r="I126" s="31"/>
      <c r="J126" s="31">
        <f t="shared" si="6"/>
        <v>40445.589999999997</v>
      </c>
      <c r="BW126" s="24">
        <f>SUM('Ананьевский пер. 4 2 стр.1:Уланский пер. 21 стр.2'!I126)</f>
        <v>0</v>
      </c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>
        <f>SUM('Ананьевский пер. 4 2 стр.1:Уланский пер. 21 стр.2'!I127)</f>
        <v>0</v>
      </c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25738.1</v>
      </c>
      <c r="H128" s="32">
        <f>ROUND(($I$138*0.07),5)</f>
        <v>25.738099999999999</v>
      </c>
      <c r="I128" s="31"/>
      <c r="J128" s="31">
        <f t="shared" si="6"/>
        <v>25738.1</v>
      </c>
      <c r="BW128" s="24">
        <f>SUM('Ананьевский пер. 4 2 стр.1:Уланский пер. 21 стр.2'!I128)</f>
        <v>0</v>
      </c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66183.69</v>
      </c>
      <c r="H129" s="32">
        <f>ROUND(($I$138*0.18),5)</f>
        <v>66.183689999999999</v>
      </c>
      <c r="I129" s="31"/>
      <c r="J129" s="31">
        <f t="shared" si="6"/>
        <v>66183.69</v>
      </c>
      <c r="BW129" s="24">
        <f>SUM('Ананьевский пер. 4 2 стр.1:Уланский пер. 21 стр.2'!I129)</f>
        <v>0</v>
      </c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>
        <f>SUM('Ананьевский пер. 4 2 стр.1:Уланский пер. 21 стр.2'!I130)</f>
        <v>0</v>
      </c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>
        <f>SUM('Ананьевский пер. 4 2 стр.1:Уланский пер. 21 стр.2'!I131)</f>
        <v>0</v>
      </c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>
        <f>SUM('Ананьевский пер. 4 2 стр.1:Уланский пер. 21 стр.2'!I132)</f>
        <v>0</v>
      </c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>
        <f>SUM('Ананьевский пер. 4 2 стр.1:Уланский пер. 21 стр.2'!I133)</f>
        <v>0</v>
      </c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>
        <f>SUM('Ананьевский пер. 4 2 стр.1:Уланский пер. 21 стр.2'!I134)</f>
        <v>0</v>
      </c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>
        <f>SUM('Ананьевский пер. 4 2 стр.1:Уланский пер. 21 стр.2'!I135)</f>
        <v>0</v>
      </c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>
        <f>SUM('Ананьевский пер. 4 2 стр.1:Уланский пер. 21 стр.2'!I136)</f>
        <v>0</v>
      </c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>
        <f>SUM('Ананьевский пер. 4 2 стр.1:Уланский пер. 21 стр.2'!I137)</f>
        <v>0</v>
      </c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 t="s">
        <v>960</v>
      </c>
      <c r="E138" s="18" t="s">
        <v>960</v>
      </c>
      <c r="F138" s="31" t="s">
        <v>960</v>
      </c>
      <c r="G138" s="31" t="s">
        <v>960</v>
      </c>
      <c r="H138" s="34">
        <f>I138-H110-H111-H125-H126-H127-H128-H129-H116</f>
        <v>25.738104600000106</v>
      </c>
      <c r="I138" s="34">
        <f>J197*0.7</f>
        <v>367.68716460000013</v>
      </c>
      <c r="J138" s="31">
        <f>ROUND(L19,2)</f>
        <v>0</v>
      </c>
      <c r="K138" s="82"/>
      <c r="BW138" s="24">
        <f>SUM('Ананьевский пер. 4 2 стр.1:Уланский пер. 21 стр.2'!I138)</f>
        <v>47131.620222420017</v>
      </c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BW139" s="74">
        <f>SUM('Ананьевский пер. 4 2 стр.1:Уланский пер. 21 стр.2'!I139)</f>
        <v>1580.0001930000001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582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>
        <f>SUM('Ананьевский пер. 4 2 стр.1:Уланский пер. 21 стр.2'!I140)</f>
        <v>0</v>
      </c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583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>
        <f>SUM('Ананьевский пер. 4 2 стр.1:Уланский пер. 21 стр.2'!I141)</f>
        <v>0</v>
      </c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581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>
        <f>SUM('Ананьевский пер. 4 2 стр.1:Уланский пер. 21 стр.2'!I142)</f>
        <v>753.55999999999983</v>
      </c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584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>
        <f>SUM('Ананьевский пер. 4 2 стр.1:Уланский пер. 21 стр.2'!I143)</f>
        <v>0</v>
      </c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584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585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581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585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583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583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>
        <f>SUM('Ананьевский пер. 4 2 стр.1:Уланский пер. 21 стр.2'!I149)</f>
        <v>0</v>
      </c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 t="s">
        <v>960</v>
      </c>
      <c r="E150" s="18" t="s">
        <v>960</v>
      </c>
      <c r="F150" s="31" t="s">
        <v>960</v>
      </c>
      <c r="G150" s="31" t="s">
        <v>960</v>
      </c>
      <c r="H150" s="34">
        <v>0</v>
      </c>
      <c r="I150" s="31"/>
      <c r="J150" s="31"/>
      <c r="BW150" s="24">
        <f>SUM('Ананьевский пер. 4 2 стр.1:Уланский пер. 21 стр.2'!I150)</f>
        <v>0</v>
      </c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63.887039999999999</v>
      </c>
      <c r="I151" s="72">
        <f>I152+I153+I154</f>
        <v>63.89</v>
      </c>
      <c r="J151" s="72">
        <f ca="1">J152+J153+J154</f>
        <v>63887</v>
      </c>
      <c r="K151" s="73"/>
      <c r="BW151" s="74">
        <f>SUM('Ананьевский пер. 4 2 стр.1:Уланский пер. 21 стр.2'!I151)</f>
        <v>16116.329999999993</v>
      </c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2661.96</v>
      </c>
      <c r="H152" s="32">
        <f ca="1">ROUND((C152*F152*G152/1000),5)</f>
        <v>63.887039999999999</v>
      </c>
      <c r="I152" s="35">
        <v>63.89</v>
      </c>
      <c r="J152" s="31">
        <f ca="1">ROUND(H152*1000,2)</f>
        <v>63887</v>
      </c>
      <c r="BW152" s="24">
        <f>SUM('Ананьевский пер. 4 2 стр.1:Уланский пер. 21 стр.2'!I152)</f>
        <v>16188.589999999993</v>
      </c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>
        <f>SUM('Ананьевский пер. 4 2 стр.1:Уланский пер. 21 стр.2'!I153)</f>
        <v>72.260000000000005</v>
      </c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 t="s">
        <v>960</v>
      </c>
      <c r="E154" s="18" t="s">
        <v>960</v>
      </c>
      <c r="F154" s="31" t="s">
        <v>960</v>
      </c>
      <c r="G154" s="31" t="s">
        <v>960</v>
      </c>
      <c r="H154" s="34">
        <v>0</v>
      </c>
      <c r="I154" s="31"/>
      <c r="J154" s="31"/>
      <c r="BW154" s="24">
        <f>SUM('Ананьевский пер. 4 2 стр.1:Уланский пер. 21 стр.2'!I154)</f>
        <v>0</v>
      </c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  <c r="BW155" s="74">
        <f>SUM('Ананьевский пер. 4 2 стр.1:Уланский пер. 21 стр.2'!I155)</f>
        <v>3930.33</v>
      </c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>
        <f>SUM('Ананьевский пер. 4 2 стр.1:Уланский пер. 21 стр.2'!I156)</f>
        <v>0</v>
      </c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>
        <f>SUM('Ананьевский пер. 4 2 стр.1:Уланский пер. 21 стр.2'!I157)</f>
        <v>3930.33</v>
      </c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>
        <f>SUM('Ананьевский пер. 4 2 стр.1:Уланский пер. 21 стр.2'!I158)</f>
        <v>0</v>
      </c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 t="s">
        <v>960</v>
      </c>
      <c r="E159" s="18" t="s">
        <v>960</v>
      </c>
      <c r="F159" s="31" t="s">
        <v>960</v>
      </c>
      <c r="G159" s="31" t="s">
        <v>960</v>
      </c>
      <c r="H159" s="34">
        <v>0</v>
      </c>
      <c r="I159" s="31"/>
      <c r="J159" s="31"/>
      <c r="BW159" s="24">
        <f>SUM('Ананьевский пер. 4 2 стр.1:Уланский пер. 21 стр.2'!I159)</f>
        <v>0</v>
      </c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  <c r="BW160" s="74">
        <f>SUM('Ананьевский пер. 4 2 стр.1:Уланский пер. 21 стр.2'!I160)</f>
        <v>0</v>
      </c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>
        <f>SUM('Ананьевский пер. 4 2 стр.1:Уланский пер. 21 стр.2'!I161)</f>
        <v>0</v>
      </c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>
        <f>SUM('Ананьевский пер. 4 2 стр.1:Уланский пер. 21 стр.2'!I162)</f>
        <v>0</v>
      </c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>
        <f>SUM('Ананьевский пер. 4 2 стр.1:Уланский пер. 21 стр.2'!I163)</f>
        <v>0</v>
      </c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 t="s">
        <v>960</v>
      </c>
      <c r="E164" s="18" t="s">
        <v>960</v>
      </c>
      <c r="F164" s="31" t="s">
        <v>960</v>
      </c>
      <c r="G164" s="31" t="s">
        <v>960</v>
      </c>
      <c r="H164" s="34">
        <v>0</v>
      </c>
      <c r="I164" s="31"/>
      <c r="J164" s="31"/>
      <c r="BW164" s="24">
        <f>SUM('Ананьевский пер. 4 2 стр.1:Уланский пер. 21 стр.2'!I164)</f>
        <v>0</v>
      </c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49.155999999999999</v>
      </c>
      <c r="I165" s="72">
        <f>I166+I167+I168</f>
        <v>49.16</v>
      </c>
      <c r="J165" s="72">
        <f>J166+J167+J168</f>
        <v>49156</v>
      </c>
      <c r="K165" s="73"/>
      <c r="BW165" s="74">
        <f>SUM('Ананьевский пер. 4 2 стр.1:Уланский пер. 21 стр.2'!I165)</f>
        <v>1541.6300000000003</v>
      </c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49156</v>
      </c>
      <c r="H166" s="34">
        <v>49.155999999999999</v>
      </c>
      <c r="I166" s="31">
        <v>49.16</v>
      </c>
      <c r="J166" s="31">
        <f>ROUND(H166*1000,2)</f>
        <v>49156</v>
      </c>
      <c r="BW166" s="24">
        <f>SUM('Ананьевский пер. 4 2 стр.1:Уланский пер. 21 стр.2'!I166)</f>
        <v>1556.5000000000002</v>
      </c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>
        <f>SUM('Ананьевский пер. 4 2 стр.1:Уланский пер. 21 стр.2'!I167)</f>
        <v>14.87</v>
      </c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 t="s">
        <v>960</v>
      </c>
      <c r="E168" s="18" t="s">
        <v>960</v>
      </c>
      <c r="F168" s="31" t="s">
        <v>960</v>
      </c>
      <c r="G168" s="31" t="s">
        <v>960</v>
      </c>
      <c r="H168" s="34">
        <v>0</v>
      </c>
      <c r="I168" s="31"/>
      <c r="J168" s="31"/>
      <c r="BW168" s="24">
        <f>SUM('Ананьевский пер. 4 2 стр.1:Уланский пер. 21 стр.2'!I168)</f>
        <v>0</v>
      </c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84.983000000000004</v>
      </c>
      <c r="I169" s="72">
        <f>I170+I171+I172</f>
        <v>84.98</v>
      </c>
      <c r="J169" s="72">
        <f>J170+J171+J172</f>
        <v>84983</v>
      </c>
      <c r="K169" s="73"/>
      <c r="BW169" s="74">
        <f>SUM('Ананьевский пер. 4 2 стр.1:Уланский пер. 21 стр.2'!I169)</f>
        <v>12361.65</v>
      </c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84983</v>
      </c>
      <c r="H170" s="32">
        <v>84.983000000000004</v>
      </c>
      <c r="I170" s="35">
        <v>84.98</v>
      </c>
      <c r="J170" s="31">
        <f>ROUND(H170*1000,2)</f>
        <v>84983</v>
      </c>
      <c r="BW170" s="24">
        <f>SUM('Ананьевский пер. 4 2 стр.1:Уланский пер. 21 стр.2'!I170)</f>
        <v>11243.399999999998</v>
      </c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>
        <f>SUM('Ананьевский пер. 4 2 стр.1:Уланский пер. 21 стр.2'!I171)</f>
        <v>1327.09</v>
      </c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 t="s">
        <v>960</v>
      </c>
      <c r="E172" s="18" t="s">
        <v>960</v>
      </c>
      <c r="F172" s="31" t="s">
        <v>960</v>
      </c>
      <c r="G172" s="31" t="s">
        <v>960</v>
      </c>
      <c r="H172" s="34">
        <v>0</v>
      </c>
      <c r="I172" s="31"/>
      <c r="J172" s="31"/>
      <c r="BW172" s="24">
        <f>SUM('Ананьевский пер. 4 2 стр.1:Уланский пер. 21 стр.2'!I172)</f>
        <v>0</v>
      </c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74.992000000000004</v>
      </c>
      <c r="I173" s="72">
        <v>74.989999999999995</v>
      </c>
      <c r="J173" s="72">
        <f>ROUND(H173*1000,2)</f>
        <v>74992</v>
      </c>
      <c r="K173" s="73"/>
      <c r="BW173" s="74">
        <f>SUM('Ананьевский пер. 4 2 стр.1:Уланский пер. 21 стр.2'!I173)</f>
        <v>23722.49</v>
      </c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65.028999999999996</v>
      </c>
      <c r="I174" s="72">
        <v>65.03</v>
      </c>
      <c r="J174" s="72">
        <f>ROUND(H174*1000,2)</f>
        <v>65029</v>
      </c>
      <c r="K174" s="73"/>
      <c r="BW174" s="74">
        <f>SUM('Ананьевский пер. 4 2 стр.1:Уланский пер. 21 стр.2'!I174)</f>
        <v>3919.219999999998</v>
      </c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  <c r="BW175" s="74">
        <f>SUM('Ананьевский пер. 4 2 стр.1:Уланский пер. 21 стр.2'!I175)</f>
        <v>751.98999999999944</v>
      </c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>
        <f>SUM('Ананьевский пер. 4 2 стр.1:Уланский пер. 21 стр.2'!I176)</f>
        <v>0.01</v>
      </c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>
        <f>SUM('Ананьевский пер. 4 2 стр.1:Уланский пер. 21 стр.2'!I177)</f>
        <v>708.93999999999937</v>
      </c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36.768720000000002</v>
      </c>
      <c r="I178" s="72">
        <f>I179+I180+I181</f>
        <v>110.81</v>
      </c>
      <c r="J178" s="72">
        <f>J179+J180+J181</f>
        <v>36768.720000000001</v>
      </c>
      <c r="K178" s="73"/>
      <c r="BW178" s="74">
        <f>SUM('Ананьевский пер. 4 2 стр.1:Уланский пер. 21 стр.2'!I178)</f>
        <v>13853.900000000001</v>
      </c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>
        <f>SUM('Ананьевский пер. 4 2 стр.1:Уланский пер. 21 стр.2'!I179)</f>
        <v>136.07</v>
      </c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>
        <f>SUM('Ананьевский пер. 4 2 стр.1:Уланский пер. 21 стр.2'!I180)</f>
        <v>0</v>
      </c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 t="s">
        <v>960</v>
      </c>
      <c r="E181" s="18" t="s">
        <v>960</v>
      </c>
      <c r="F181" s="31" t="s">
        <v>960</v>
      </c>
      <c r="G181" s="31" t="s">
        <v>960</v>
      </c>
      <c r="H181" s="34">
        <f>ROUND((J197*0.07),5)</f>
        <v>36.768720000000002</v>
      </c>
      <c r="I181" s="31">
        <v>110.81</v>
      </c>
      <c r="J181" s="31">
        <f>ROUND(H181*1000,2)</f>
        <v>36768.720000000001</v>
      </c>
      <c r="BW181" s="24">
        <f>SUM('Ананьевский пер. 4 2 стр.1:Уланский пер. 21 стр.2'!I181)</f>
        <v>13853.890000000001</v>
      </c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  <c r="BW182" s="74">
        <f>SUM('Ананьевский пер. 4 2 стр.1:Уланский пер. 21 стр.2'!I182)</f>
        <v>136.07</v>
      </c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>
        <v>0</v>
      </c>
      <c r="E183" s="36">
        <v>0</v>
      </c>
      <c r="F183" s="40">
        <v>0</v>
      </c>
      <c r="G183" s="40">
        <v>0</v>
      </c>
      <c r="H183" s="32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  <c r="AC183" s="29">
        <v>0</v>
      </c>
      <c r="AD183" s="29">
        <v>0</v>
      </c>
      <c r="AE183" s="29">
        <v>0</v>
      </c>
      <c r="AF183" s="29">
        <v>0</v>
      </c>
      <c r="AG183" s="29">
        <v>0</v>
      </c>
      <c r="AH183" s="29">
        <v>0</v>
      </c>
      <c r="AI183" s="29">
        <v>0</v>
      </c>
      <c r="AJ183" s="29">
        <v>0</v>
      </c>
      <c r="AK183" s="29">
        <v>0</v>
      </c>
      <c r="AL183" s="29">
        <v>0</v>
      </c>
      <c r="AM183" s="29">
        <v>0</v>
      </c>
      <c r="AN183" s="29">
        <v>0</v>
      </c>
      <c r="AO183" s="29">
        <v>0</v>
      </c>
      <c r="AP183" s="29">
        <v>0</v>
      </c>
      <c r="AQ183" s="29">
        <v>0</v>
      </c>
      <c r="AR183" s="29">
        <v>0</v>
      </c>
      <c r="AS183" s="29">
        <v>0</v>
      </c>
      <c r="AT183" s="29">
        <v>0</v>
      </c>
      <c r="AU183" s="29">
        <v>0</v>
      </c>
      <c r="AV183" s="29">
        <v>0</v>
      </c>
      <c r="AW183" s="29">
        <v>0</v>
      </c>
      <c r="AX183" s="29">
        <v>0</v>
      </c>
      <c r="AY183" s="29">
        <v>0</v>
      </c>
      <c r="AZ183" s="29">
        <v>0</v>
      </c>
      <c r="BA183" s="29">
        <v>0</v>
      </c>
      <c r="BB183" s="29">
        <v>0</v>
      </c>
      <c r="BC183" s="29">
        <v>0</v>
      </c>
      <c r="BD183" s="29">
        <v>0</v>
      </c>
      <c r="BE183" s="29">
        <v>0</v>
      </c>
      <c r="BF183" s="29">
        <v>0</v>
      </c>
      <c r="BG183" s="29">
        <v>0</v>
      </c>
      <c r="BH183" s="29">
        <v>0</v>
      </c>
      <c r="BI183" s="29">
        <v>0</v>
      </c>
      <c r="BJ183" s="29">
        <v>0</v>
      </c>
      <c r="BK183" s="29">
        <v>0</v>
      </c>
      <c r="BL183" s="29">
        <v>0</v>
      </c>
      <c r="BM183" s="29">
        <v>0</v>
      </c>
      <c r="BN183" s="29">
        <v>0</v>
      </c>
      <c r="BO183" s="29">
        <v>0</v>
      </c>
      <c r="BP183" s="29">
        <v>0</v>
      </c>
      <c r="BQ183" s="29">
        <v>0</v>
      </c>
      <c r="BR183" s="29">
        <v>0</v>
      </c>
      <c r="BS183" s="29">
        <v>0</v>
      </c>
      <c r="BT183" s="29">
        <v>0</v>
      </c>
      <c r="BU183" s="29">
        <v>0</v>
      </c>
      <c r="BW183" s="24">
        <f>SUM('Ананьевский пер. 4 2 стр.1:Уланский пер. 21 стр.2'!I183)</f>
        <v>0</v>
      </c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>
        <v>0</v>
      </c>
      <c r="E184" s="36">
        <v>0</v>
      </c>
      <c r="F184" s="40">
        <v>0</v>
      </c>
      <c r="G184" s="40">
        <v>0</v>
      </c>
      <c r="H184" s="32">
        <v>0</v>
      </c>
      <c r="I184" s="35"/>
      <c r="J184" s="31"/>
      <c r="BW184" s="24">
        <f>SUM('Ананьевский пер. 4 2 стр.1:Уланский пер. 21 стр.2'!I184)</f>
        <v>0</v>
      </c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>
        <v>0</v>
      </c>
      <c r="E185" s="36">
        <v>0</v>
      </c>
      <c r="F185" s="40">
        <v>0</v>
      </c>
      <c r="G185" s="40">
        <v>0</v>
      </c>
      <c r="H185" s="32">
        <v>0</v>
      </c>
      <c r="I185" s="35"/>
      <c r="J185" s="31"/>
      <c r="BW185" s="24">
        <f>SUM('Ананьевский пер. 4 2 стр.1:Уланский пер. 21 стр.2'!I185)</f>
        <v>0</v>
      </c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>
        <v>0</v>
      </c>
      <c r="E186" s="36">
        <v>0</v>
      </c>
      <c r="F186" s="40">
        <v>0</v>
      </c>
      <c r="G186" s="40">
        <v>0</v>
      </c>
      <c r="H186" s="32">
        <v>0</v>
      </c>
      <c r="I186" s="35"/>
      <c r="J186" s="31"/>
      <c r="BW186" s="24">
        <f>SUM('Ананьевский пер. 4 2 стр.1:Уланский пер. 21 стр.2'!I186)</f>
        <v>0</v>
      </c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>
        <v>0</v>
      </c>
      <c r="E187" s="36">
        <v>0</v>
      </c>
      <c r="F187" s="40">
        <v>0</v>
      </c>
      <c r="G187" s="40">
        <v>0</v>
      </c>
      <c r="H187" s="32">
        <v>0</v>
      </c>
      <c r="I187" s="35"/>
      <c r="J187" s="31"/>
      <c r="BW187" s="24">
        <f>SUM('Ананьевский пер. 4 2 стр.1:Уланский пер. 21 стр.2'!I187)</f>
        <v>0</v>
      </c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>
        <v>0</v>
      </c>
      <c r="E188" s="36">
        <v>0</v>
      </c>
      <c r="F188" s="40">
        <v>0</v>
      </c>
      <c r="G188" s="40">
        <v>0</v>
      </c>
      <c r="H188" s="32">
        <v>0</v>
      </c>
      <c r="I188" s="35"/>
      <c r="J188" s="31"/>
      <c r="BW188" s="24">
        <f>SUM('Ананьевский пер. 4 2 стр.1:Уланский пер. 21 стр.2'!I188)</f>
        <v>0</v>
      </c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>
        <v>0</v>
      </c>
      <c r="E189" s="36">
        <v>0</v>
      </c>
      <c r="F189" s="40">
        <v>0</v>
      </c>
      <c r="G189" s="40">
        <v>0</v>
      </c>
      <c r="H189" s="32">
        <v>0</v>
      </c>
      <c r="I189" s="35"/>
      <c r="J189" s="31"/>
      <c r="BW189" s="24">
        <f>SUM('Ананьевский пер. 4 2 стр.1:Уланский пер. 21 стр.2'!I189)</f>
        <v>0</v>
      </c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>
        <v>0</v>
      </c>
      <c r="E190" s="36">
        <v>0</v>
      </c>
      <c r="F190" s="40">
        <v>0</v>
      </c>
      <c r="G190" s="40">
        <v>0</v>
      </c>
      <c r="H190" s="32">
        <v>0</v>
      </c>
      <c r="I190" s="31"/>
      <c r="J190" s="31"/>
      <c r="BW190" s="24">
        <f>SUM('Ананьевский пер. 4 2 стр.1:Уланский пер. 21 стр.2'!I190)</f>
        <v>0</v>
      </c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>
        <v>0</v>
      </c>
      <c r="E191" s="36">
        <v>0</v>
      </c>
      <c r="F191" s="40">
        <v>0</v>
      </c>
      <c r="G191" s="40">
        <v>0</v>
      </c>
      <c r="H191" s="32">
        <v>0</v>
      </c>
      <c r="I191" s="35"/>
      <c r="J191" s="31"/>
      <c r="BW191" s="24">
        <f>SUM('Ананьевский пер. 4 2 стр.1:Уланский пер. 21 стр.2'!I191)</f>
        <v>0</v>
      </c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>
        <v>0</v>
      </c>
      <c r="E192" s="36">
        <v>0</v>
      </c>
      <c r="F192" s="40">
        <v>0</v>
      </c>
      <c r="G192" s="40">
        <v>0</v>
      </c>
      <c r="H192" s="32">
        <v>0</v>
      </c>
      <c r="I192" s="35"/>
      <c r="J192" s="31"/>
      <c r="BW192" s="24">
        <f>SUM('Ананьевский пер. 4 2 стр.1:Уланский пер. 21 стр.2'!I192)</f>
        <v>0</v>
      </c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 t="s">
        <v>960</v>
      </c>
      <c r="E193" s="18" t="s">
        <v>960</v>
      </c>
      <c r="F193" s="31" t="s">
        <v>960</v>
      </c>
      <c r="G193" s="31" t="s">
        <v>960</v>
      </c>
      <c r="H193" s="33">
        <v>0</v>
      </c>
      <c r="I193" s="39"/>
      <c r="J193" s="31"/>
      <c r="BW193" s="24">
        <f>SUM('Ананьевский пер. 4 2 стр.1:Уланский пер. 21 стр.2'!I193)</f>
        <v>0</v>
      </c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1403.2978200000002</v>
      </c>
      <c r="I194" s="62">
        <f>I10+I9+I42+I46+I109+I139+I151+I155+I160+I165+I169+I173+I174+I175+I178+I45</f>
        <v>1558.0055580000003</v>
      </c>
      <c r="J194" s="63">
        <f ca="1">J10+J9+J42+J46+J109+J139+J151+J155+J160+J165+J169+J173+J174+J175+J178+J45</f>
        <v>1333029.57</v>
      </c>
      <c r="K194" s="80"/>
    </row>
    <row r="195" spans="1:75" s="47" customFormat="1" ht="54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1403.29782</v>
      </c>
      <c r="I195" s="31">
        <f>J195/1000</f>
        <v>2272.4117999999999</v>
      </c>
      <c r="J195" s="31">
        <v>2272411.7999999998</v>
      </c>
      <c r="K195" s="46"/>
    </row>
    <row r="196" spans="1:75" s="47" customFormat="1" ht="54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1558.0055580000003</v>
      </c>
      <c r="J196" s="50">
        <v>0</v>
      </c>
      <c r="K196" s="46"/>
    </row>
    <row r="197" spans="1:75" ht="54" hidden="1" x14ac:dyDescent="0.25">
      <c r="G197" s="10" t="s">
        <v>0</v>
      </c>
      <c r="H197" s="49">
        <f>H195-H194</f>
        <v>0</v>
      </c>
      <c r="I197" s="4">
        <f>I195-I196</f>
        <v>714.40624199999957</v>
      </c>
      <c r="J197" s="82">
        <v>525.26737800000024</v>
      </c>
    </row>
    <row r="198" spans="1:75" ht="54" hidden="1" x14ac:dyDescent="0.25">
      <c r="H198" s="49">
        <f>H9+H10+H42+H45+H46+H109+H139+H151+H155+H160+H165+H169+H173+H174+H175+H178+H182</f>
        <v>1403.2978200000002</v>
      </c>
      <c r="J198" s="51"/>
    </row>
    <row r="199" spans="1:75" ht="54" hidden="1" x14ac:dyDescent="0.25">
      <c r="J199" s="51"/>
    </row>
    <row r="200" spans="1:75" ht="54" hidden="1" x14ac:dyDescent="0.25"/>
    <row r="201" spans="1:75" ht="54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0F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421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244.89</v>
      </c>
      <c r="I9" s="72">
        <v>244.89</v>
      </c>
      <c r="J9" s="72">
        <f>ROUND(H9*1000,2)</f>
        <v>244890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240.03746000000004</v>
      </c>
      <c r="I10" s="76">
        <f>I11+I12+I13+I14+I15+I16+I20+I31+I35+I38+I39+I40+I41+I19</f>
        <v>240.03746000000004</v>
      </c>
      <c r="J10" s="72">
        <f>J11+J12+J13+J14+J15+J16+J20+J31+J35+J38+J39+J40+J41+J19</f>
        <v>240037.45999999996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204</v>
      </c>
      <c r="G11" s="31">
        <v>2.04</v>
      </c>
      <c r="H11" s="34">
        <f>ROUND((F11*G11*K11)/1000,5)</f>
        <v>124.43183999999999</v>
      </c>
      <c r="I11" s="31">
        <f>H11</f>
        <v>124.43183999999999</v>
      </c>
      <c r="J11" s="31">
        <f>ROUND(F11*G11*K11,2)</f>
        <v>124431.84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510-F11</f>
        <v>306</v>
      </c>
      <c r="G12" s="31">
        <v>1.78</v>
      </c>
      <c r="H12" s="34">
        <f>ROUND((F12*G12*C12)/1000,5)</f>
        <v>28.323360000000001</v>
      </c>
      <c r="I12" s="31">
        <f>H12</f>
        <v>28.323360000000001</v>
      </c>
      <c r="J12" s="31">
        <f>ROUND(F12*G12*K12,2)</f>
        <v>28323.360000000001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12</v>
      </c>
      <c r="G15" s="31">
        <v>3.3</v>
      </c>
      <c r="H15" s="32">
        <f>ROUND((F15*G15*K15)/1000,5)</f>
        <v>11.840400000000001</v>
      </c>
      <c r="I15" s="31">
        <f t="shared" ref="I15:I30" si="0">H15</f>
        <v>11.840400000000001</v>
      </c>
      <c r="J15" s="31">
        <f>ROUND(F15*G15*K15,2)</f>
        <v>11840.4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16.230239999999998</v>
      </c>
      <c r="I16" s="31">
        <f t="shared" si="0"/>
        <v>16.230239999999998</v>
      </c>
      <c r="J16" s="31">
        <f>J17+J18</f>
        <v>16230.24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204</v>
      </c>
      <c r="G17" s="31">
        <v>2.88</v>
      </c>
      <c r="H17" s="32">
        <f>ROUND((F17*G17*C17)/1000,5)</f>
        <v>7.0502399999999996</v>
      </c>
      <c r="I17" s="31">
        <f t="shared" si="0"/>
        <v>7.0502399999999996</v>
      </c>
      <c r="J17" s="31">
        <f>ROUND(F17*G17*K17,2)</f>
        <v>7050.24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306</v>
      </c>
      <c r="G18" s="31">
        <v>2.5</v>
      </c>
      <c r="H18" s="32">
        <f>ROUND((F18*G18*C18)/1000,5)</f>
        <v>9.18</v>
      </c>
      <c r="I18" s="31">
        <f t="shared" si="0"/>
        <v>9.18</v>
      </c>
      <c r="J18" s="31">
        <f>ROUND(F18*G18*K18,2)</f>
        <v>9180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126</v>
      </c>
      <c r="G19" s="31">
        <v>8.43</v>
      </c>
      <c r="H19" s="32">
        <f>ROUND((F19*G19*K19)/1000,5)</f>
        <v>1.0621799999999999</v>
      </c>
      <c r="I19" s="31">
        <f t="shared" si="0"/>
        <v>1.0621799999999999</v>
      </c>
      <c r="J19" s="31">
        <f>ROUND(F19*G19*K19,2)</f>
        <v>1062.18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12.52974</v>
      </c>
      <c r="I20" s="31">
        <f t="shared" si="0"/>
        <v>12.52974</v>
      </c>
      <c r="J20" s="31">
        <f>J21+J22+J23+J24+J25+J26+J27+J28+J29+J30</f>
        <v>12529.740000000002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2966.67</v>
      </c>
      <c r="G21" s="31">
        <v>2.81</v>
      </c>
      <c r="H21" s="32">
        <f t="shared" ref="H21:H30" si="1">ROUND((F21*G21*K21)/1000,5)</f>
        <v>8.3363399999999999</v>
      </c>
      <c r="I21" s="31">
        <f t="shared" si="0"/>
        <v>8.3363399999999999</v>
      </c>
      <c r="J21" s="31">
        <f t="shared" ref="J21:J30" si="2">ROUND(F21*G21*K21,2)</f>
        <v>8336.34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604</v>
      </c>
      <c r="G22" s="31">
        <v>1.75</v>
      </c>
      <c r="H22" s="32">
        <f t="shared" si="1"/>
        <v>0.105</v>
      </c>
      <c r="I22" s="31">
        <f t="shared" si="0"/>
        <v>0.105</v>
      </c>
      <c r="J22" s="31">
        <f t="shared" si="2"/>
        <v>105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610</v>
      </c>
      <c r="G23" s="31">
        <v>4.0999999999999996</v>
      </c>
      <c r="H23" s="32">
        <f t="shared" si="1"/>
        <v>0.82410000000000005</v>
      </c>
      <c r="I23" s="31">
        <f t="shared" si="0"/>
        <v>0.82410000000000005</v>
      </c>
      <c r="J23" s="31">
        <f t="shared" si="2"/>
        <v>824.1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611</v>
      </c>
      <c r="G24" s="31">
        <v>4.08</v>
      </c>
      <c r="H24" s="32">
        <f t="shared" si="1"/>
        <v>7.7109999999999998E-2</v>
      </c>
      <c r="I24" s="31">
        <f t="shared" si="0"/>
        <v>7.7109999999999998E-2</v>
      </c>
      <c r="J24" s="31">
        <f t="shared" si="2"/>
        <v>77.11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612</v>
      </c>
      <c r="G25" s="31">
        <v>3.93</v>
      </c>
      <c r="H25" s="32">
        <f t="shared" si="1"/>
        <v>0.10316</v>
      </c>
      <c r="I25" s="31">
        <f t="shared" si="0"/>
        <v>0.10316</v>
      </c>
      <c r="J25" s="31">
        <f t="shared" si="2"/>
        <v>103.16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723</v>
      </c>
      <c r="G26" s="31">
        <v>2.64</v>
      </c>
      <c r="H26" s="32">
        <f t="shared" si="1"/>
        <v>0.80784</v>
      </c>
      <c r="I26" s="31">
        <f t="shared" si="0"/>
        <v>0.80784</v>
      </c>
      <c r="J26" s="31">
        <f t="shared" si="2"/>
        <v>807.84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43</v>
      </c>
      <c r="G28" s="31">
        <v>2.52</v>
      </c>
      <c r="H28" s="32">
        <f t="shared" si="1"/>
        <v>3.78E-2</v>
      </c>
      <c r="I28" s="31">
        <f t="shared" si="0"/>
        <v>3.78E-2</v>
      </c>
      <c r="J28" s="31">
        <f t="shared" si="2"/>
        <v>37.799999999999997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24</v>
      </c>
      <c r="G30" s="31">
        <v>3.63</v>
      </c>
      <c r="H30" s="34">
        <f t="shared" si="1"/>
        <v>2.0908799999999998</v>
      </c>
      <c r="I30" s="31">
        <f t="shared" si="0"/>
        <v>2.0908799999999998</v>
      </c>
      <c r="J30" s="31">
        <f t="shared" si="2"/>
        <v>2090.88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42.004620000000003</v>
      </c>
      <c r="I31" s="31">
        <f>I32+I33+I34</f>
        <v>42.004620000000003</v>
      </c>
      <c r="J31" s="31">
        <f>J32+J33+J34</f>
        <v>42004.62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1554</v>
      </c>
      <c r="G32" s="31">
        <v>2.0099999999999998</v>
      </c>
      <c r="H32" s="32">
        <f>ROUND(F32*G32*K32/1000,5)</f>
        <v>6.2470800000000004</v>
      </c>
      <c r="I32" s="31">
        <f>H32</f>
        <v>6.2470800000000004</v>
      </c>
      <c r="J32" s="31">
        <f>ROUND(H32*1000,2)</f>
        <v>6247.08</v>
      </c>
      <c r="K32" s="3">
        <v>2</v>
      </c>
      <c r="L32" s="38"/>
      <c r="M32" s="38">
        <v>1554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1554</v>
      </c>
      <c r="G33" s="31">
        <v>7.67</v>
      </c>
      <c r="H33" s="32">
        <f>ROUND(G33*F33*K33/1000,5)</f>
        <v>35.757539999999999</v>
      </c>
      <c r="I33" s="31">
        <f>H33</f>
        <v>35.757539999999999</v>
      </c>
      <c r="J33" s="31">
        <f>ROUND(H33*1000,2)</f>
        <v>35757.54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973.76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2190.96</v>
      </c>
      <c r="G38" s="31">
        <v>1.65</v>
      </c>
      <c r="H38" s="32">
        <f>ROUND((F38*G38*K38)/1000,5)</f>
        <v>3.6150799999999998</v>
      </c>
      <c r="I38" s="31">
        <f>H38</f>
        <v>3.6150799999999998</v>
      </c>
      <c r="J38" s="31">
        <f>ROUND(F38*G38*K38,2)</f>
        <v>3615.08</v>
      </c>
      <c r="K38" s="3">
        <v>1</v>
      </c>
      <c r="L38" s="38">
        <f>M37+M38</f>
        <v>2190.96</v>
      </c>
      <c r="M38" s="38">
        <v>1217.2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217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0.86199999999999999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119.01881600000006</v>
      </c>
      <c r="I46" s="71">
        <f>I47+I53+I63+I68+I77+I85+I98+I103</f>
        <v>119.01881600000007</v>
      </c>
      <c r="J46" s="72">
        <f>J47+J53+J63+J68+J77+J85+J98+J103</f>
        <v>115448.26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5.9509400000000001</v>
      </c>
      <c r="I47" s="25">
        <f>I48+I49+I50+I51+I52</f>
        <v>0</v>
      </c>
      <c r="J47" s="23">
        <f>J48+J49+J50+J51+J52</f>
        <v>5950.9400000000005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3.57056</v>
      </c>
      <c r="I49" s="31"/>
      <c r="J49" s="31">
        <f>ROUND(H49*1000,2)</f>
        <v>3570.56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2.3803800000000002</v>
      </c>
      <c r="I50" s="31"/>
      <c r="J50" s="31">
        <f>ROUND(H50*1000,2)</f>
        <v>2380.38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8.3313199999999998</v>
      </c>
      <c r="I53" s="26">
        <f>I54+I55+I56+I57+I58+I59+I60+I61+I62</f>
        <v>0</v>
      </c>
      <c r="J53" s="23">
        <f>J54+J55+J56+J57+J58+J59+J60+J61+J62</f>
        <v>8331.32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8.3313199999999998</v>
      </c>
      <c r="I59" s="31"/>
      <c r="J59" s="31">
        <f t="shared" si="3"/>
        <v>8331.32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10.711690000000001</v>
      </c>
      <c r="I68" s="26">
        <f>I69+I70+I71+I72+I75+I76</f>
        <v>0</v>
      </c>
      <c r="J68" s="23">
        <f>J69+J70+J71+J72+J73+J74+J75+J76</f>
        <v>10711.69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10.711690000000001</v>
      </c>
      <c r="I76" s="31"/>
      <c r="J76" s="31">
        <f>ROUND(H76*1000,2)</f>
        <v>10711.69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16.66263</v>
      </c>
      <c r="I77" s="26">
        <f>I78+I79+I80+I81+I82+I83+I84</f>
        <v>0</v>
      </c>
      <c r="J77" s="23">
        <f>J78+J79+J80+J81+J82+J83+J84</f>
        <v>13092.07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8.3313199999999998</v>
      </c>
      <c r="I78" s="31"/>
      <c r="J78" s="31">
        <f t="shared" ref="J78:J83" si="4">ROUND(H78*1000,2)</f>
        <v>8331.32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4.7607499999999998</v>
      </c>
      <c r="I81" s="31"/>
      <c r="J81" s="31">
        <f t="shared" si="4"/>
        <v>4760.75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3.57056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40.466400000000007</v>
      </c>
      <c r="I85" s="26">
        <f>I86+I87+I88+I89+I90+I91+I92+I93+I94+I95+I96+I97</f>
        <v>0</v>
      </c>
      <c r="J85" s="23">
        <f>J86+J87+J88+J89+J90+J91+J92+J93+J94+J95+J96+J97</f>
        <v>40466.399999999994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14.282260000000001</v>
      </c>
      <c r="I90" s="31"/>
      <c r="J90" s="31">
        <f t="shared" si="5"/>
        <v>14282.26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19.043009999999999</v>
      </c>
      <c r="I96" s="31"/>
      <c r="J96" s="31">
        <f t="shared" si="5"/>
        <v>19043.009999999998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7.1411300000000004</v>
      </c>
      <c r="I97" s="31"/>
      <c r="J97" s="31">
        <f t="shared" si="5"/>
        <v>7141.13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4.7607499999999998</v>
      </c>
      <c r="I98" s="26">
        <f>I99+I100+I101+I102</f>
        <v>0</v>
      </c>
      <c r="J98" s="23">
        <f>J99+J100+J101+J102</f>
        <v>4760.75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4.7607499999999998</v>
      </c>
      <c r="I99" s="31">
        <v>0</v>
      </c>
      <c r="J99" s="31">
        <f>ROUND(H99*1000,2)</f>
        <v>4760.75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32.135086000000044</v>
      </c>
      <c r="I103" s="25">
        <f>I104+I105+I106+I107+I108</f>
        <v>119.01881600000007</v>
      </c>
      <c r="J103" s="23">
        <f>J104+J105+J106+J107+J108</f>
        <v>32135.09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7.7362200000000003</v>
      </c>
      <c r="I106" s="31"/>
      <c r="J106" s="31">
        <f>ROUND(H106*1000,2)</f>
        <v>7736.22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24.398866000000044</v>
      </c>
      <c r="I108" s="34">
        <f>J197-I138-H181</f>
        <v>119.01881600000007</v>
      </c>
      <c r="J108" s="31">
        <f>ROUND(H108*1000,2)</f>
        <v>24398.87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422.99318400000016</v>
      </c>
      <c r="I109" s="71">
        <f>I110+I111+I112+I113+I114+I115+I116+I117+I118+I119+I120+I121+I122+I123+I124+I125+I126+I127+I128+I129+I130+I131+I132+I133+I134+I135+I136+I137+I138</f>
        <v>422.99118400000003</v>
      </c>
      <c r="J109" s="72">
        <f>J110+J111+J112+J113+J114+J115+J116+J117+J118+J119+J120+J121+J122+J123+J124+J125+J126+J127+J128+J129+J130+J131+J132+J133+J134+J135+J136+J137+J138</f>
        <v>397637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18111.560000000001</v>
      </c>
      <c r="H110" s="33">
        <f>ROUND(($I$138*0.05),5)</f>
        <v>18.111560000000001</v>
      </c>
      <c r="I110" s="31"/>
      <c r="J110" s="31">
        <f t="shared" ref="J110:J137" si="6">ROUND(H110*1000,2)</f>
        <v>18111.560000000001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90557.8</v>
      </c>
      <c r="H111" s="33">
        <f>ROUND(($I$138*0.25),5)</f>
        <v>90.5578</v>
      </c>
      <c r="I111" s="31"/>
      <c r="J111" s="31">
        <f t="shared" si="6"/>
        <v>90557.8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43467.74</v>
      </c>
      <c r="H116" s="32">
        <f>ROUND(($I$138*0.12),5)</f>
        <v>43.467739999999999</v>
      </c>
      <c r="I116" s="31"/>
      <c r="J116" s="31">
        <f t="shared" si="6"/>
        <v>43467.74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60762</v>
      </c>
      <c r="H121" s="34">
        <v>60.762</v>
      </c>
      <c r="I121" s="31">
        <v>60.76</v>
      </c>
      <c r="J121" s="31">
        <f t="shared" si="6"/>
        <v>60762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54334.68</v>
      </c>
      <c r="H125" s="32">
        <f>ROUND(($I$138*0.15),5)</f>
        <v>54.334679999999999</v>
      </c>
      <c r="I125" s="31"/>
      <c r="J125" s="31">
        <f t="shared" si="6"/>
        <v>54334.68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39845.43</v>
      </c>
      <c r="H126" s="32">
        <f>ROUND(($I$138*0.11),5)</f>
        <v>39.84543</v>
      </c>
      <c r="I126" s="31"/>
      <c r="J126" s="31">
        <f t="shared" si="6"/>
        <v>39845.43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25356.179999999997</v>
      </c>
      <c r="H128" s="32">
        <f>ROUND(($I$138*0.07),5)</f>
        <v>25.356179999999998</v>
      </c>
      <c r="I128" s="31"/>
      <c r="J128" s="31">
        <f t="shared" si="6"/>
        <v>25356.18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65201.61</v>
      </c>
      <c r="H129" s="32">
        <f>ROUND(($I$138*0.18),5)</f>
        <v>65.201610000000002</v>
      </c>
      <c r="I129" s="31"/>
      <c r="J129" s="31">
        <f t="shared" si="6"/>
        <v>65201.61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25.356184000000077</v>
      </c>
      <c r="I138" s="34">
        <f>J197*0.7</f>
        <v>362.23118400000004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177.11424</v>
      </c>
      <c r="I151" s="72">
        <f>I152+I153+I154</f>
        <v>177.11</v>
      </c>
      <c r="J151" s="72">
        <f ca="1">J152+J153+J154</f>
        <v>177114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2459.92</v>
      </c>
      <c r="H152" s="32">
        <f ca="1">ROUND((C152*F152*G152/1000),5)</f>
        <v>177.11424</v>
      </c>
      <c r="I152" s="35">
        <v>177.11</v>
      </c>
      <c r="J152" s="31">
        <f ca="1">ROUND(H152*1000,2)</f>
        <v>177114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32.869999999999997</v>
      </c>
      <c r="I165" s="72">
        <f>I166+I167+I168</f>
        <v>32.869999999999997</v>
      </c>
      <c r="J165" s="72">
        <f>J166+J167+J168</f>
        <v>32870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32870</v>
      </c>
      <c r="H166" s="34">
        <v>32.869999999999997</v>
      </c>
      <c r="I166" s="31">
        <v>32.869999999999997</v>
      </c>
      <c r="J166" s="31">
        <f>ROUND(H166*1000,2)</f>
        <v>32870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68.703000000000003</v>
      </c>
      <c r="I169" s="72">
        <f>I170+I171+I172</f>
        <v>68.7</v>
      </c>
      <c r="J169" s="72">
        <f>J170+J171+J172</f>
        <v>68703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68703</v>
      </c>
      <c r="H170" s="32">
        <v>68.703000000000003</v>
      </c>
      <c r="I170" s="35">
        <v>68.7</v>
      </c>
      <c r="J170" s="31">
        <f>ROUND(H170*1000,2)</f>
        <v>68703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177.852</v>
      </c>
      <c r="I173" s="72">
        <v>177.85</v>
      </c>
      <c r="J173" s="72">
        <f>ROUND(H173*1000,2)</f>
        <v>177852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26.332999999999998</v>
      </c>
      <c r="I174" s="72">
        <v>26.33</v>
      </c>
      <c r="J174" s="72">
        <f>ROUND(H174*1000,2)</f>
        <v>26333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36.223120000000002</v>
      </c>
      <c r="I178" s="72">
        <f>I179+I180+I181</f>
        <v>89.59</v>
      </c>
      <c r="J178" s="72">
        <f>J179+J180+J181</f>
        <v>36223.120000000003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36.223120000000002</v>
      </c>
      <c r="I181" s="31">
        <v>89.59</v>
      </c>
      <c r="J181" s="31">
        <f>ROUND(H181*1000,2)</f>
        <v>36223.120000000003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1546.0348200000001</v>
      </c>
      <c r="I194" s="62">
        <f>I10+I9+I42+I46+I109+I139+I151+I155+I160+I165+I169+I173+I174+I175+I178+I45</f>
        <v>1599.3874599999999</v>
      </c>
      <c r="J194" s="63">
        <f ca="1">J10+J9+J42+J46+J109+J139+J151+J155+J160+J165+J169+J173+J174+J175+J178+J45</f>
        <v>986325.3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1546.0348200000001</v>
      </c>
      <c r="I195" s="31">
        <f>J195/1000</f>
        <v>1837.09944</v>
      </c>
      <c r="J195" s="31">
        <v>1837099.44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1599.3874599999999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237.71198000000004</v>
      </c>
      <c r="J197" s="82">
        <v>517.47312000000011</v>
      </c>
    </row>
    <row r="198" spans="1:75" hidden="1" x14ac:dyDescent="0.25">
      <c r="H198" s="49">
        <f>H9+H10+H42+H45+H46+H109+H139+H151+H155+H160+H165+H169+H173+H174+H175+H178+H182</f>
        <v>1546.0348200000001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7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76.585907999999989</v>
      </c>
      <c r="I9" s="72">
        <v>242.78</v>
      </c>
      <c r="J9" s="72">
        <f>ROUND(H9*1000,2)</f>
        <v>76585.91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246.99884000000003</v>
      </c>
      <c r="I10" s="76">
        <f>I11+I12+I13+I14+I15+I16+I20+I31+I35+I38+I39+I40+I41+I19</f>
        <v>246.99884</v>
      </c>
      <c r="J10" s="72">
        <f>J11+J12+J13+J14+J15+J16+J20+J31+J35+J38+J39+J40+J41+J19</f>
        <v>246998.84000000003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111.55</v>
      </c>
      <c r="G11" s="31">
        <v>2.29</v>
      </c>
      <c r="H11" s="34">
        <f>ROUND((F11*G11*K11)/1000,5)</f>
        <v>76.379400000000004</v>
      </c>
      <c r="I11" s="31">
        <f t="shared" ref="I11:I30" si="0">H11</f>
        <v>76.379400000000004</v>
      </c>
      <c r="J11" s="31">
        <f>ROUND(F11*G11*K11,2)</f>
        <v>76379.399999999994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334.65</v>
      </c>
      <c r="G12" s="31">
        <v>2</v>
      </c>
      <c r="H12" s="34">
        <f>ROUND((F12*G12*C12)/1000,5)</f>
        <v>34.803600000000003</v>
      </c>
      <c r="I12" s="31">
        <f t="shared" si="0"/>
        <v>34.803600000000003</v>
      </c>
      <c r="J12" s="31">
        <f>ROUND(F12*G12*K12,2)</f>
        <v>34803.599999999999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</v>
      </c>
      <c r="G13" s="31">
        <v>3.04</v>
      </c>
      <c r="H13" s="34">
        <f>ROUND((F13*G13*K13)/1000,5)</f>
        <v>5.4537599999999999</v>
      </c>
      <c r="I13" s="31">
        <f t="shared" si="0"/>
        <v>5.4537599999999999</v>
      </c>
      <c r="J13" s="31">
        <f>ROUND(F13*G13*K13,2)</f>
        <v>5453.76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</v>
      </c>
      <c r="G14" s="31">
        <v>19.350000000000001</v>
      </c>
      <c r="H14" s="32">
        <f>ROUND((F14*G14*K14)/1000,5)</f>
        <v>6.0372000000000003</v>
      </c>
      <c r="I14" s="31">
        <f t="shared" si="0"/>
        <v>6.0372000000000003</v>
      </c>
      <c r="J14" s="31">
        <f>ROUND(F14*G14*K14,2)</f>
        <v>6037.2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14.724600000000001</v>
      </c>
      <c r="I16" s="31">
        <f t="shared" si="0"/>
        <v>14.724600000000001</v>
      </c>
      <c r="J16" s="31">
        <f>J17+J18</f>
        <v>14724.6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111.55</v>
      </c>
      <c r="G17" s="31">
        <v>3.29</v>
      </c>
      <c r="H17" s="32">
        <f>ROUND((F17*G17*C17)/1000,5)</f>
        <v>4.4039900000000003</v>
      </c>
      <c r="I17" s="31">
        <f t="shared" si="0"/>
        <v>4.4039900000000003</v>
      </c>
      <c r="J17" s="31">
        <f>ROUND(F17*G17*K17,2)</f>
        <v>4403.99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334.65</v>
      </c>
      <c r="G18" s="31">
        <v>2.57</v>
      </c>
      <c r="H18" s="32">
        <f>ROUND((F18*G18*C18)/1000,5)</f>
        <v>10.32061</v>
      </c>
      <c r="I18" s="31">
        <f t="shared" si="0"/>
        <v>10.32061</v>
      </c>
      <c r="J18" s="31">
        <f>ROUND(F18*G18*K18,2)</f>
        <v>10320.61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19.440200000000001</v>
      </c>
      <c r="I20" s="31">
        <f t="shared" si="0"/>
        <v>19.440200000000001</v>
      </c>
      <c r="J20" s="31">
        <f>J21+J22+J23+J24+J25+J26+J27+J28+J29+J30</f>
        <v>19440.2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870</v>
      </c>
      <c r="G21" s="31">
        <v>2.81</v>
      </c>
      <c r="H21" s="32">
        <f t="shared" ref="H21:H30" si="1">ROUND((F21*G21*K21)/1000,5)</f>
        <v>17.551259999999999</v>
      </c>
      <c r="I21" s="31">
        <f t="shared" si="0"/>
        <v>17.551259999999999</v>
      </c>
      <c r="J21" s="31">
        <f t="shared" ref="J21:J30" si="2">ROUND(F21*G21*K21,2)</f>
        <v>17551.259999999998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167.33</v>
      </c>
      <c r="G26" s="31">
        <v>2.64</v>
      </c>
      <c r="H26" s="32">
        <f t="shared" si="1"/>
        <v>0.44174999999999998</v>
      </c>
      <c r="I26" s="31">
        <f t="shared" si="0"/>
        <v>0.44174999999999998</v>
      </c>
      <c r="J26" s="31">
        <f t="shared" si="2"/>
        <v>441.75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41.653230000000001</v>
      </c>
      <c r="I31" s="31">
        <f>I32+I33+I34</f>
        <v>41.653230000000001</v>
      </c>
      <c r="J31" s="31">
        <f>J32+J33+J34</f>
        <v>41653.230000000003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1541</v>
      </c>
      <c r="G32" s="31">
        <v>2.0099999999999998</v>
      </c>
      <c r="H32" s="32">
        <f>ROUND(F32*G32*K32/1000,5)</f>
        <v>6.19482</v>
      </c>
      <c r="I32" s="31">
        <f>H32</f>
        <v>6.19482</v>
      </c>
      <c r="J32" s="31">
        <f>ROUND(H32*1000,2)</f>
        <v>6194.82</v>
      </c>
      <c r="K32" s="3">
        <v>2</v>
      </c>
      <c r="L32" s="38"/>
      <c r="M32" s="38">
        <v>1541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1541</v>
      </c>
      <c r="G33" s="31">
        <v>7.67</v>
      </c>
      <c r="H33" s="32">
        <f>ROUND(G33*F33*K33/1000,5)</f>
        <v>35.458410000000001</v>
      </c>
      <c r="I33" s="31">
        <f>H33</f>
        <v>35.458410000000001</v>
      </c>
      <c r="J33" s="31">
        <f>ROUND(H33*1000,2)</f>
        <v>35458.410000000003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1128.8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2539.8000000000002</v>
      </c>
      <c r="G38" s="31">
        <v>1.65</v>
      </c>
      <c r="H38" s="32">
        <f>ROUND((F38*G38*K38)/1000,5)</f>
        <v>4.1906699999999999</v>
      </c>
      <c r="I38" s="31">
        <f>H38</f>
        <v>4.1906699999999999</v>
      </c>
      <c r="J38" s="31">
        <f>ROUND(F38*G38*K38,2)</f>
        <v>4190.67</v>
      </c>
      <c r="K38" s="3">
        <v>1</v>
      </c>
      <c r="L38" s="38">
        <f>M37+M38</f>
        <v>2539.8000000000002</v>
      </c>
      <c r="M38" s="38">
        <v>1411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18.654530000000001</v>
      </c>
      <c r="I42" s="72">
        <f>I43+I44</f>
        <v>18.654530000000001</v>
      </c>
      <c r="J42" s="72">
        <f>J43+J44</f>
        <v>18654.53</v>
      </c>
      <c r="K42" s="73"/>
      <c r="Q42" s="74" t="s">
        <v>327</v>
      </c>
      <c r="R42" s="74">
        <v>59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0.23</v>
      </c>
      <c r="G43" s="31">
        <v>222.21</v>
      </c>
      <c r="H43" s="32">
        <f>ROUND((F43*G43*K43)/1000,5)</f>
        <v>18.654530000000001</v>
      </c>
      <c r="I43" s="31">
        <f>H43</f>
        <v>18.654530000000001</v>
      </c>
      <c r="J43" s="31">
        <f>ROUND(H43*1000,2)</f>
        <v>18654.53</v>
      </c>
      <c r="K43" s="3">
        <v>365</v>
      </c>
      <c r="L43" s="38"/>
      <c r="M43" s="38"/>
      <c r="N43" s="4">
        <f>ROUND(R42*1.45/365,3)</f>
        <v>0.23400000000000001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20.377080599999935</v>
      </c>
      <c r="I46" s="71">
        <f>I47+I53+I63+I68+I77+I85+I98+I103</f>
        <v>20.377080599999935</v>
      </c>
      <c r="J46" s="72">
        <f>J47+J53+J63+J68+J77+J85+J98+J103</f>
        <v>19765.77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1.01885</v>
      </c>
      <c r="I47" s="25">
        <f>I48+I49+I50+I51+I52</f>
        <v>0</v>
      </c>
      <c r="J47" s="23">
        <f>J48+J49+J50+J51+J52</f>
        <v>1018.8499999999999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0.61131000000000002</v>
      </c>
      <c r="I49" s="31"/>
      <c r="J49" s="31">
        <f>ROUND(H49*1000,2)</f>
        <v>611.30999999999995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0.40754000000000001</v>
      </c>
      <c r="I50" s="31"/>
      <c r="J50" s="31">
        <f>ROUND(H50*1000,2)</f>
        <v>407.54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1.4263999999999999</v>
      </c>
      <c r="I53" s="26">
        <f>I54+I55+I56+I57+I58+I59+I60+I61+I62</f>
        <v>0</v>
      </c>
      <c r="J53" s="23">
        <f>J54+J55+J56+J57+J58+J59+J60+J61+J62</f>
        <v>1426.4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1.4263999999999999</v>
      </c>
      <c r="I59" s="31"/>
      <c r="J59" s="31">
        <f t="shared" si="3"/>
        <v>1426.4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1.8339399999999999</v>
      </c>
      <c r="I68" s="26">
        <f>I69+I70+I71+I72+I75+I76</f>
        <v>0</v>
      </c>
      <c r="J68" s="23">
        <f>J69+J70+J71+J72+J73+J74+J75+J76</f>
        <v>1833.94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1.8339399999999999</v>
      </c>
      <c r="I76" s="31"/>
      <c r="J76" s="31">
        <f>ROUND(H76*1000,2)</f>
        <v>1833.94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2.8527900000000002</v>
      </c>
      <c r="I77" s="26">
        <f>I78+I79+I80+I81+I82+I83+I84</f>
        <v>0</v>
      </c>
      <c r="J77" s="23">
        <f>J78+J79+J80+J81+J82+J83+J84</f>
        <v>2241.48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1.4263999999999999</v>
      </c>
      <c r="I78" s="31"/>
      <c r="J78" s="31">
        <f t="shared" ref="J78:J83" si="4">ROUND(H78*1000,2)</f>
        <v>1426.4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0.81508000000000003</v>
      </c>
      <c r="I81" s="31"/>
      <c r="J81" s="31">
        <f t="shared" si="4"/>
        <v>815.08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0.61131000000000002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6.9282000000000004</v>
      </c>
      <c r="I85" s="26">
        <f>I86+I87+I88+I89+I90+I91+I92+I93+I94+I95+I96+I97</f>
        <v>0</v>
      </c>
      <c r="J85" s="23">
        <f>J86+J87+J88+J89+J90+J91+J92+J93+J94+J95+J96+J97</f>
        <v>6928.2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2.4452500000000001</v>
      </c>
      <c r="I90" s="31"/>
      <c r="J90" s="31">
        <f t="shared" si="5"/>
        <v>2445.25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3.2603300000000002</v>
      </c>
      <c r="I96" s="31"/>
      <c r="J96" s="31">
        <f t="shared" si="5"/>
        <v>3260.33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1.22262</v>
      </c>
      <c r="I97" s="31"/>
      <c r="J97" s="31">
        <f t="shared" si="5"/>
        <v>1222.6199999999999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0.81508000000000003</v>
      </c>
      <c r="I98" s="26">
        <f>I99+I100+I101+I102</f>
        <v>0</v>
      </c>
      <c r="J98" s="23">
        <f>J99+J100+J101+J102</f>
        <v>815.08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0.81508000000000003</v>
      </c>
      <c r="I99" s="31">
        <v>0</v>
      </c>
      <c r="J99" s="31">
        <f>ROUND(H99*1000,2)</f>
        <v>815.08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5.5018205999999346</v>
      </c>
      <c r="I103" s="25">
        <f>I104+I105+I106+I107+I108</f>
        <v>20.377080599999935</v>
      </c>
      <c r="J103" s="23">
        <f>J104+J105+J106+J107+J108</f>
        <v>5501.8200000000006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1.3245100000000001</v>
      </c>
      <c r="I106" s="31"/>
      <c r="J106" s="31">
        <f>ROUND(H106*1000,2)</f>
        <v>1324.51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4.1773105999999345</v>
      </c>
      <c r="I108" s="34">
        <f>J197-I138-H181</f>
        <v>20.377080599999935</v>
      </c>
      <c r="J108" s="31">
        <f>ROUND(H108*1000,2)</f>
        <v>4177.3100000000004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93.083201399999837</v>
      </c>
      <c r="I109" s="71">
        <f>I110+I111+I112+I113+I114+I115+I116+I117+I118+I119+I120+I121+I122+I123+I124+I125+I126+I127+I128+I129+I130+I131+I132+I133+I134+I135+I136+I137+I138</f>
        <v>93.087201399999827</v>
      </c>
      <c r="J109" s="72">
        <f>J110+J111+J112+J113+J114+J115+J116+J117+J118+J119+J120+J121+J122+J123+J124+J125+J126+J127+J128+J129+J130+J131+J132+J133+J134+J135+J136+J137+J138</f>
        <v>88741.99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3100.86</v>
      </c>
      <c r="H110" s="33">
        <f>ROUND(($I$138*0.05),5)</f>
        <v>3.1008599999999999</v>
      </c>
      <c r="I110" s="31"/>
      <c r="J110" s="31">
        <f t="shared" ref="J110:J137" si="6">ROUND(H110*1000,2)</f>
        <v>3100.86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15504.300000000001</v>
      </c>
      <c r="H111" s="33">
        <f>ROUND(($I$138*0.25),5)</f>
        <v>15.504300000000001</v>
      </c>
      <c r="I111" s="31"/>
      <c r="J111" s="31">
        <f t="shared" si="6"/>
        <v>15504.3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7442.0599999999995</v>
      </c>
      <c r="H116" s="32">
        <f>ROUND(($I$138*0.12),5)</f>
        <v>7.4420599999999997</v>
      </c>
      <c r="I116" s="31"/>
      <c r="J116" s="31">
        <f t="shared" si="6"/>
        <v>7442.06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7085</v>
      </c>
      <c r="H120" s="34">
        <v>7.085</v>
      </c>
      <c r="I120" s="31">
        <v>7.09</v>
      </c>
      <c r="J120" s="31">
        <f t="shared" si="6"/>
        <v>7085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23981</v>
      </c>
      <c r="H121" s="34">
        <v>23.981000000000002</v>
      </c>
      <c r="I121" s="31">
        <v>23.98</v>
      </c>
      <c r="J121" s="31">
        <f t="shared" si="6"/>
        <v>23981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9302.58</v>
      </c>
      <c r="H125" s="32">
        <f>ROUND(($I$138*0.15),5)</f>
        <v>9.3025800000000007</v>
      </c>
      <c r="I125" s="31"/>
      <c r="J125" s="31">
        <f t="shared" si="6"/>
        <v>9302.58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6821.8899999999994</v>
      </c>
      <c r="H126" s="32">
        <f>ROUND(($I$138*0.11),5)</f>
        <v>6.8218899999999998</v>
      </c>
      <c r="I126" s="31"/>
      <c r="J126" s="31">
        <f t="shared" si="6"/>
        <v>6821.89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4341.2</v>
      </c>
      <c r="H128" s="32">
        <f>ROUND(($I$138*0.07),5)</f>
        <v>4.3411999999999997</v>
      </c>
      <c r="I128" s="31"/>
      <c r="J128" s="31">
        <f t="shared" si="6"/>
        <v>4341.2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11163.1</v>
      </c>
      <c r="H129" s="32">
        <f>ROUND(($I$138*0.18),5)</f>
        <v>11.1631</v>
      </c>
      <c r="I129" s="31"/>
      <c r="J129" s="31">
        <f t="shared" si="6"/>
        <v>11163.1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4.3412113999998372</v>
      </c>
      <c r="I138" s="34">
        <f>J197*0.7</f>
        <v>62.017201399999834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14.66076</v>
      </c>
      <c r="I139" s="72">
        <f>I140+I141+I142+I143+I144+I145+I146+I147+I148+I149+I150</f>
        <v>14.65776</v>
      </c>
      <c r="J139" s="72">
        <f ca="1">J140+J141+J142+J143+J144+J145+J146+J147+J148+J149+J150</f>
        <v>14818.12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10153</v>
      </c>
      <c r="H142" s="34">
        <v>10.153</v>
      </c>
      <c r="I142" s="31">
        <v>10.15</v>
      </c>
      <c r="J142" s="31">
        <f t="shared" si="7"/>
        <v>10153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72.311040000000006</v>
      </c>
      <c r="I151" s="72">
        <f>I152+I153+I154</f>
        <v>72.31</v>
      </c>
      <c r="J151" s="72">
        <f ca="1">J152+J153+J154</f>
        <v>72311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3012.96</v>
      </c>
      <c r="H152" s="32">
        <f ca="1">ROUND((C152*F152*G152/1000),5)</f>
        <v>72.311040000000006</v>
      </c>
      <c r="I152" s="35">
        <v>72.31</v>
      </c>
      <c r="J152" s="31">
        <f ca="1">ROUND(H152*1000,2)</f>
        <v>72311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68.113</v>
      </c>
      <c r="I169" s="72">
        <f>I170+I171+I172</f>
        <v>68.11</v>
      </c>
      <c r="J169" s="72">
        <f>J170+J171+J172</f>
        <v>68113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68113</v>
      </c>
      <c r="H170" s="32">
        <v>68.113</v>
      </c>
      <c r="I170" s="35">
        <v>68.11</v>
      </c>
      <c r="J170" s="31">
        <f>ROUND(H170*1000,2)</f>
        <v>68113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131.39699999999999</v>
      </c>
      <c r="I173" s="72">
        <v>131.4</v>
      </c>
      <c r="J173" s="72">
        <f>ROUND(H173*1000,2)</f>
        <v>131397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17.475999999999999</v>
      </c>
      <c r="I174" s="72">
        <v>17.48</v>
      </c>
      <c r="J174" s="72">
        <f>ROUND(H174*1000,2)</f>
        <v>17476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6.2017199999999999</v>
      </c>
      <c r="I178" s="72">
        <f>I179+I180+I181</f>
        <v>88.82</v>
      </c>
      <c r="J178" s="72">
        <f>J179+J180+J181</f>
        <v>6201.72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6.2017199999999999</v>
      </c>
      <c r="I181" s="31">
        <v>88.82</v>
      </c>
      <c r="J181" s="31">
        <f>ROUND(H181*1000,2)</f>
        <v>6201.72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765.85907999999984</v>
      </c>
      <c r="I194" s="62">
        <f>I10+I9+I42+I46+I109+I139+I151+I155+I160+I165+I169+I173+I174+I175+I178+I45</f>
        <v>1014.6954119999998</v>
      </c>
      <c r="J194" s="63">
        <f ca="1">J10+J9+J42+J46+J109+J139+J151+J155+J160+J165+J169+J173+J174+J175+J178+J45</f>
        <v>814984.8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765.85907999999984</v>
      </c>
      <c r="I195" s="31">
        <f>J195/1000</f>
        <v>1412.0088799999999</v>
      </c>
      <c r="J195" s="31">
        <v>1412008.88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1014.6954119999998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397.31346800000006</v>
      </c>
      <c r="J197" s="82">
        <v>88.596001999999771</v>
      </c>
    </row>
    <row r="198" spans="1:75" hidden="1" x14ac:dyDescent="0.25">
      <c r="H198" s="49">
        <f>H9+H10+H42+H45+H46+H109+H139+H151+H155+H160+H165+H169+H173+H174+H175+H178+H182</f>
        <v>765.85907999999984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8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83.920830000000009</v>
      </c>
      <c r="I9" s="72">
        <v>191.84</v>
      </c>
      <c r="J9" s="72">
        <f>ROUND(H9*1000,2)</f>
        <v>83920.83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258.84108000000003</v>
      </c>
      <c r="I10" s="76">
        <f>I11+I12+I13+I14+I15+I16+I20+I31+I35+I38+I39+I40+I41+I19</f>
        <v>258.84108000000003</v>
      </c>
      <c r="J10" s="72">
        <f>J11+J12+J13+J14+J15+J16+J20+J31+J35+J38+J39+J40+J41+J19</f>
        <v>258841.08000000002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182.67</v>
      </c>
      <c r="G11" s="31">
        <v>2.04</v>
      </c>
      <c r="H11" s="34">
        <f>ROUND((F11*G11*K11)/1000,5)</f>
        <v>111.42139</v>
      </c>
      <c r="I11" s="31">
        <f>H11</f>
        <v>111.42139</v>
      </c>
      <c r="J11" s="31">
        <f>ROUND(F11*G11*K11,2)</f>
        <v>111421.39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365.33000000000004</v>
      </c>
      <c r="G12" s="31">
        <v>1.78</v>
      </c>
      <c r="H12" s="34">
        <f>ROUND((F12*G12*C12)/1000,5)</f>
        <v>33.81494</v>
      </c>
      <c r="I12" s="31">
        <f>H12</f>
        <v>33.81494</v>
      </c>
      <c r="J12" s="31">
        <f>ROUND(F12*G12*K12,2)</f>
        <v>33814.94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17.27298</v>
      </c>
      <c r="I16" s="31">
        <f t="shared" si="0"/>
        <v>17.27298</v>
      </c>
      <c r="J16" s="31">
        <f>J17+J18</f>
        <v>17272.98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182.67</v>
      </c>
      <c r="G17" s="31">
        <v>2.88</v>
      </c>
      <c r="H17" s="32">
        <f>ROUND((F17*G17*C17)/1000,5)</f>
        <v>6.3130800000000002</v>
      </c>
      <c r="I17" s="31">
        <f t="shared" si="0"/>
        <v>6.3130800000000002</v>
      </c>
      <c r="J17" s="31">
        <f>ROUND(F17*G17*K17,2)</f>
        <v>6313.08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365.33000000000004</v>
      </c>
      <c r="G18" s="31">
        <v>2.5</v>
      </c>
      <c r="H18" s="32">
        <f>ROUND((F18*G18*C18)/1000,5)</f>
        <v>10.959899999999999</v>
      </c>
      <c r="I18" s="31">
        <f t="shared" si="0"/>
        <v>10.959899999999999</v>
      </c>
      <c r="J18" s="31">
        <f>ROUND(F18*G18*K18,2)</f>
        <v>10959.9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50.4</v>
      </c>
      <c r="G19" s="31">
        <v>8.43</v>
      </c>
      <c r="H19" s="32">
        <f>ROUND((F19*G19*K19)/1000,5)</f>
        <v>0.42487000000000003</v>
      </c>
      <c r="I19" s="31">
        <f t="shared" si="0"/>
        <v>0.42487000000000003</v>
      </c>
      <c r="J19" s="31">
        <f>ROUND(F19*G19*K19,2)</f>
        <v>424.87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14.4428</v>
      </c>
      <c r="I20" s="31">
        <f t="shared" si="0"/>
        <v>14.4428</v>
      </c>
      <c r="J20" s="31">
        <f>J21+J22+J23+J24+J25+J26+J27+J28+J29+J30</f>
        <v>14442.800000000003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4433.33</v>
      </c>
      <c r="G21" s="31">
        <v>2.81</v>
      </c>
      <c r="H21" s="32">
        <f t="shared" ref="H21:H30" si="1">ROUND((F21*G21*K21)/1000,5)</f>
        <v>12.457660000000001</v>
      </c>
      <c r="I21" s="31">
        <f t="shared" si="0"/>
        <v>12.457660000000001</v>
      </c>
      <c r="J21" s="31">
        <f t="shared" ref="J21:J30" si="2">ROUND(F21*G21*K21,2)</f>
        <v>12457.66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605</v>
      </c>
      <c r="G22" s="31">
        <v>1.75</v>
      </c>
      <c r="H22" s="32">
        <f t="shared" si="1"/>
        <v>4.2000000000000003E-2</v>
      </c>
      <c r="I22" s="31">
        <f t="shared" si="0"/>
        <v>4.2000000000000003E-2</v>
      </c>
      <c r="J22" s="31">
        <f t="shared" si="2"/>
        <v>42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672</v>
      </c>
      <c r="G23" s="31">
        <v>4.0999999999999996</v>
      </c>
      <c r="H23" s="32">
        <f t="shared" si="1"/>
        <v>0.32963999999999999</v>
      </c>
      <c r="I23" s="31">
        <f t="shared" si="0"/>
        <v>0.32963999999999999</v>
      </c>
      <c r="J23" s="31">
        <f t="shared" si="2"/>
        <v>329.64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673</v>
      </c>
      <c r="G24" s="31">
        <v>4.08</v>
      </c>
      <c r="H24" s="32">
        <f t="shared" si="1"/>
        <v>3.0839999999999999E-2</v>
      </c>
      <c r="I24" s="31">
        <f t="shared" si="0"/>
        <v>3.0839999999999999E-2</v>
      </c>
      <c r="J24" s="31">
        <f t="shared" si="2"/>
        <v>30.84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674</v>
      </c>
      <c r="G25" s="31">
        <v>3.93</v>
      </c>
      <c r="H25" s="32">
        <f t="shared" si="1"/>
        <v>4.1270000000000001E-2</v>
      </c>
      <c r="I25" s="31">
        <f t="shared" si="0"/>
        <v>4.1270000000000001E-2</v>
      </c>
      <c r="J25" s="31">
        <f t="shared" si="2"/>
        <v>41.27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871</v>
      </c>
      <c r="G26" s="31">
        <v>2.64</v>
      </c>
      <c r="H26" s="32">
        <f t="shared" si="1"/>
        <v>0.72336</v>
      </c>
      <c r="I26" s="31">
        <f t="shared" si="0"/>
        <v>0.72336</v>
      </c>
      <c r="J26" s="31">
        <f t="shared" si="2"/>
        <v>723.36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669</v>
      </c>
      <c r="G27" s="31">
        <v>5.07</v>
      </c>
      <c r="H27" s="32">
        <f t="shared" si="1"/>
        <v>9.7339999999999996E-2</v>
      </c>
      <c r="I27" s="31">
        <f t="shared" si="0"/>
        <v>9.7339999999999996E-2</v>
      </c>
      <c r="J27" s="31">
        <f t="shared" si="2"/>
        <v>97.34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187</v>
      </c>
      <c r="G28" s="31">
        <v>2.52</v>
      </c>
      <c r="H28" s="32">
        <f t="shared" si="1"/>
        <v>1.512E-2</v>
      </c>
      <c r="I28" s="31">
        <f t="shared" si="0"/>
        <v>1.512E-2</v>
      </c>
      <c r="J28" s="31">
        <f t="shared" si="2"/>
        <v>15.12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75.105360000000005</v>
      </c>
      <c r="I31" s="31">
        <f>I32+I33+I34</f>
        <v>75.105360000000005</v>
      </c>
      <c r="J31" s="31">
        <f>J32+J33+J34</f>
        <v>75105.36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1044</v>
      </c>
      <c r="G32" s="31">
        <v>2.0099999999999998</v>
      </c>
      <c r="H32" s="32">
        <f>ROUND(F32*G32*K32/1000,5)</f>
        <v>4.1968800000000002</v>
      </c>
      <c r="I32" s="31">
        <f>H32</f>
        <v>4.1968800000000002</v>
      </c>
      <c r="J32" s="31">
        <f>ROUND(H32*1000,2)</f>
        <v>4196.88</v>
      </c>
      <c r="K32" s="3">
        <v>2</v>
      </c>
      <c r="L32" s="38"/>
      <c r="M32" s="38">
        <v>1044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1044</v>
      </c>
      <c r="G33" s="31">
        <v>7.67</v>
      </c>
      <c r="H33" s="32">
        <f>ROUND(G33*F33*K33/1000,5)</f>
        <v>24.02244</v>
      </c>
      <c r="I33" s="31">
        <f>H33</f>
        <v>24.02244</v>
      </c>
      <c r="J33" s="31">
        <f>ROUND(H33*1000,2)</f>
        <v>24022.44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1044</v>
      </c>
      <c r="G34" s="31">
        <v>14.97</v>
      </c>
      <c r="H34" s="32">
        <f>ROUND(G34*F34*K34/1000,5)</f>
        <v>46.886040000000001</v>
      </c>
      <c r="I34" s="31">
        <f>H34</f>
        <v>46.886040000000001</v>
      </c>
      <c r="J34" s="31">
        <f>ROUND(H34*1000,2)</f>
        <v>46886.04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649.67999999999995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1461.78</v>
      </c>
      <c r="G38" s="31">
        <v>1.65</v>
      </c>
      <c r="H38" s="32">
        <f>ROUND((F38*G38*K38)/1000,5)</f>
        <v>2.41194</v>
      </c>
      <c r="I38" s="31">
        <f>H38</f>
        <v>2.41194</v>
      </c>
      <c r="J38" s="31">
        <f>ROUND(F38*G38*K38,2)</f>
        <v>2411.94</v>
      </c>
      <c r="K38" s="3">
        <v>1</v>
      </c>
      <c r="L38" s="38">
        <f>M37+M38</f>
        <v>1461.78</v>
      </c>
      <c r="M38" s="38">
        <v>812.1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43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0.17100000000000001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50.460003</v>
      </c>
      <c r="I46" s="71">
        <f>I47+I53+I63+I68+I77+I85+I98+I103</f>
        <v>50.460003000000007</v>
      </c>
      <c r="J46" s="72">
        <f>J47+J53+J63+J68+J77+J85+J98+J103</f>
        <v>48946.2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2.5230000000000001</v>
      </c>
      <c r="I47" s="25">
        <f>I48+I49+I50+I51+I52</f>
        <v>0</v>
      </c>
      <c r="J47" s="23">
        <f>J48+J49+J50+J51+J52</f>
        <v>2523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1.5138</v>
      </c>
      <c r="I49" s="31"/>
      <c r="J49" s="31">
        <f>ROUND(H49*1000,2)</f>
        <v>1513.8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1.0092000000000001</v>
      </c>
      <c r="I50" s="31"/>
      <c r="J50" s="31">
        <f>ROUND(H50*1000,2)</f>
        <v>1009.2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3.5322</v>
      </c>
      <c r="I53" s="26">
        <f>I54+I55+I56+I57+I58+I59+I60+I61+I62</f>
        <v>0</v>
      </c>
      <c r="J53" s="23">
        <f>J54+J55+J56+J57+J58+J59+J60+J61+J62</f>
        <v>3532.2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3.5322</v>
      </c>
      <c r="I59" s="31"/>
      <c r="J59" s="31">
        <f t="shared" si="3"/>
        <v>3532.2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4.5414000000000003</v>
      </c>
      <c r="I68" s="26">
        <f>I69+I70+I71+I72+I75+I76</f>
        <v>0</v>
      </c>
      <c r="J68" s="23">
        <f>J69+J70+J71+J72+J73+J74+J75+J76</f>
        <v>4541.3999999999996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4.5414000000000003</v>
      </c>
      <c r="I76" s="31"/>
      <c r="J76" s="31">
        <f>ROUND(H76*1000,2)</f>
        <v>4541.3999999999996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7.0644</v>
      </c>
      <c r="I77" s="26">
        <f>I78+I79+I80+I81+I82+I83+I84</f>
        <v>0</v>
      </c>
      <c r="J77" s="23">
        <f>J78+J79+J80+J81+J82+J83+J84</f>
        <v>5550.6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3.5322</v>
      </c>
      <c r="I78" s="31"/>
      <c r="J78" s="31">
        <f t="shared" ref="J78:J83" si="4">ROUND(H78*1000,2)</f>
        <v>3532.2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2.0184000000000002</v>
      </c>
      <c r="I81" s="31"/>
      <c r="J81" s="31">
        <f t="shared" si="4"/>
        <v>2018.4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1.5138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17.156400000000001</v>
      </c>
      <c r="I85" s="26">
        <f>I86+I87+I88+I89+I90+I91+I92+I93+I94+I95+I96+I97</f>
        <v>0</v>
      </c>
      <c r="J85" s="23">
        <f>J86+J87+J88+J89+J90+J91+J92+J93+J94+J95+J96+J97</f>
        <v>17156.399999999998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6.0552000000000001</v>
      </c>
      <c r="I90" s="31"/>
      <c r="J90" s="31">
        <f t="shared" si="5"/>
        <v>6055.2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8.0736000000000008</v>
      </c>
      <c r="I96" s="31"/>
      <c r="J96" s="31">
        <f t="shared" si="5"/>
        <v>8073.6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3.0276000000000001</v>
      </c>
      <c r="I97" s="31"/>
      <c r="J97" s="31">
        <f t="shared" si="5"/>
        <v>3027.6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2.0184000000000002</v>
      </c>
      <c r="I98" s="26">
        <f>I99+I100+I101+I102</f>
        <v>0</v>
      </c>
      <c r="J98" s="23">
        <f>J99+J100+J101+J102</f>
        <v>2018.4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2.0184000000000002</v>
      </c>
      <c r="I99" s="31">
        <v>0</v>
      </c>
      <c r="J99" s="31">
        <f>ROUND(H99*1000,2)</f>
        <v>2018.4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13.624202999999998</v>
      </c>
      <c r="I103" s="25">
        <f>I104+I105+I106+I107+I108</f>
        <v>50.460003000000007</v>
      </c>
      <c r="J103" s="23">
        <f>J104+J105+J106+J107+J108</f>
        <v>13624.199999999999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3.2799</v>
      </c>
      <c r="I106" s="31"/>
      <c r="J106" s="31">
        <f>ROUND(H106*1000,2)</f>
        <v>3279.9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10.344302999999998</v>
      </c>
      <c r="I108" s="34">
        <f>J197-I138-H181</f>
        <v>50.460003000000007</v>
      </c>
      <c r="J108" s="31">
        <f>ROUND(H108*1000,2)</f>
        <v>10344.299999999999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174.67991699999999</v>
      </c>
      <c r="I109" s="71">
        <f>I110+I111+I112+I113+I114+I115+I116+I117+I118+I119+I120+I121+I122+I123+I124+I125+I126+I127+I128+I129+I130+I131+I132+I133+I134+I135+I136+I137+I138</f>
        <v>174.68391699999995</v>
      </c>
      <c r="J109" s="72">
        <f>J110+J111+J112+J113+J114+J115+J116+J117+J118+J119+J120+J121+J122+J123+J124+J125+J126+J127+J128+J129+J130+J131+J132+J133+J134+J135+J136+J137+J138</f>
        <v>163929.75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7678.7</v>
      </c>
      <c r="H110" s="33">
        <f>ROUND(($I$138*0.05),5)</f>
        <v>7.6787000000000001</v>
      </c>
      <c r="I110" s="31"/>
      <c r="J110" s="31">
        <f t="shared" ref="J110:J137" si="6">ROUND(H110*1000,2)</f>
        <v>7678.7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38393.479999999996</v>
      </c>
      <c r="H111" s="33">
        <f>ROUND(($I$138*0.25),5)</f>
        <v>38.393479999999997</v>
      </c>
      <c r="I111" s="31"/>
      <c r="J111" s="31">
        <f t="shared" si="6"/>
        <v>38393.480000000003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18428.87</v>
      </c>
      <c r="H116" s="32">
        <f>ROUND(($I$138*0.12),5)</f>
        <v>18.42887</v>
      </c>
      <c r="I116" s="31"/>
      <c r="J116" s="31">
        <f t="shared" si="6"/>
        <v>18428.87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21106</v>
      </c>
      <c r="H121" s="34">
        <v>21.106000000000002</v>
      </c>
      <c r="I121" s="31">
        <v>21.11</v>
      </c>
      <c r="J121" s="31">
        <f t="shared" si="6"/>
        <v>21106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23036.09</v>
      </c>
      <c r="H125" s="32">
        <f>ROUND(($I$138*0.15),5)</f>
        <v>23.036090000000002</v>
      </c>
      <c r="I125" s="31"/>
      <c r="J125" s="31">
        <f t="shared" si="6"/>
        <v>23036.09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16893.13</v>
      </c>
      <c r="H126" s="32">
        <f>ROUND(($I$138*0.11),5)</f>
        <v>16.893129999999999</v>
      </c>
      <c r="I126" s="31"/>
      <c r="J126" s="31">
        <f t="shared" si="6"/>
        <v>16893.13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10750.17</v>
      </c>
      <c r="H128" s="32">
        <f>ROUND(($I$138*0.07),5)</f>
        <v>10.750170000000001</v>
      </c>
      <c r="I128" s="31"/>
      <c r="J128" s="31">
        <f t="shared" si="6"/>
        <v>10750.17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27643.31</v>
      </c>
      <c r="H129" s="32">
        <f>ROUND(($I$138*0.18),5)</f>
        <v>27.64331</v>
      </c>
      <c r="I129" s="31"/>
      <c r="J129" s="31">
        <f t="shared" si="6"/>
        <v>27643.31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10.75016699999998</v>
      </c>
      <c r="I138" s="34">
        <f>J197*0.7</f>
        <v>153.57391699999997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72.610079999999996</v>
      </c>
      <c r="I151" s="72">
        <f>I152+I153+I154</f>
        <v>72.61</v>
      </c>
      <c r="J151" s="72">
        <f ca="1">J152+J153+J154</f>
        <v>72610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3025.42</v>
      </c>
      <c r="H152" s="32">
        <f ca="1">ROUND((C152*F152*G152/1000),5)</f>
        <v>72.610079999999996</v>
      </c>
      <c r="I152" s="35">
        <v>72.61</v>
      </c>
      <c r="J152" s="31">
        <f ca="1">ROUND(H152*1000,2)</f>
        <v>72610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20.113</v>
      </c>
      <c r="I165" s="72">
        <f>I166+I167+I168</f>
        <v>20.11</v>
      </c>
      <c r="J165" s="72">
        <f>J166+J167+J168</f>
        <v>20113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20113</v>
      </c>
      <c r="H166" s="34">
        <v>20.113</v>
      </c>
      <c r="I166" s="31">
        <v>20.11</v>
      </c>
      <c r="J166" s="31">
        <f>ROUND(H166*1000,2)</f>
        <v>20113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53.822000000000003</v>
      </c>
      <c r="I169" s="72">
        <f>I170+I171+I172</f>
        <v>53.82</v>
      </c>
      <c r="J169" s="72">
        <f>J170+J171+J172</f>
        <v>53822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53822</v>
      </c>
      <c r="H170" s="32">
        <v>53.822000000000003</v>
      </c>
      <c r="I170" s="35">
        <v>53.82</v>
      </c>
      <c r="J170" s="31">
        <f>ROUND(H170*1000,2)</f>
        <v>53822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85.397000000000006</v>
      </c>
      <c r="I173" s="72">
        <v>85.4</v>
      </c>
      <c r="J173" s="72">
        <f>ROUND(H173*1000,2)</f>
        <v>85397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24.007000000000001</v>
      </c>
      <c r="I174" s="72">
        <v>24.01</v>
      </c>
      <c r="J174" s="72">
        <f>ROUND(H174*1000,2)</f>
        <v>24007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15.357390000000001</v>
      </c>
      <c r="I178" s="72">
        <f>I179+I180+I181</f>
        <v>70.2</v>
      </c>
      <c r="J178" s="72">
        <f>J179+J180+J181</f>
        <v>15357.39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15.357390000000001</v>
      </c>
      <c r="I181" s="31">
        <v>70.2</v>
      </c>
      <c r="J181" s="31">
        <f>ROUND(H181*1000,2)</f>
        <v>15357.39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839.20830000000001</v>
      </c>
      <c r="I194" s="62">
        <f>I10+I9+I42+I46+I109+I139+I151+I155+I160+I165+I169+I173+I174+I175+I178+I45</f>
        <v>1001.9750000000001</v>
      </c>
      <c r="J194" s="63">
        <f ca="1">J10+J9+J42+J46+J109+J139+J151+J155+J160+J165+J169+J173+J174+J175+J178+J45</f>
        <v>611203.4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839.20830000000001</v>
      </c>
      <c r="I195" s="31">
        <f>J195/1000</f>
        <v>1439.6286599999999</v>
      </c>
      <c r="J195" s="31">
        <v>1439628.66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1001.9750000000001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437.65365999999972</v>
      </c>
      <c r="J197" s="82">
        <v>219.39130999999998</v>
      </c>
    </row>
    <row r="198" spans="1:75" hidden="1" x14ac:dyDescent="0.25">
      <c r="H198" s="49">
        <f>H9+H10+H42+H45+H46+H109+H139+H151+H155+H160+H165+H169+H173+H174+H175+H178+H182</f>
        <v>839.20830000000001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9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155.29985400000001</v>
      </c>
      <c r="I9" s="72">
        <v>556.12</v>
      </c>
      <c r="J9" s="72">
        <f>ROUND(H9*1000,2)</f>
        <v>155299.85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336.38958000000002</v>
      </c>
      <c r="I10" s="76">
        <f>I11+I12+I13+I14+I15+I16+I20+I31+I35+I38+I39+I40+I41+I19</f>
        <v>336.38957999999997</v>
      </c>
      <c r="J10" s="72">
        <f>J11+J12+J13+J14+J15+J16+J20+J31+J35+J38+J39+J40+J41+J19</f>
        <v>336389.57999999996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242.93</v>
      </c>
      <c r="G11" s="31">
        <v>2.04</v>
      </c>
      <c r="H11" s="34">
        <f>ROUND((F11*G11*K11)/1000,5)</f>
        <v>148.17758000000001</v>
      </c>
      <c r="I11" s="31">
        <f>H11</f>
        <v>148.17758000000001</v>
      </c>
      <c r="J11" s="31">
        <f>ROUND(F11*G11*K11,2)</f>
        <v>148177.57999999999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728.77</v>
      </c>
      <c r="G12" s="31">
        <v>1.78</v>
      </c>
      <c r="H12" s="34">
        <f>ROUND((F12*G12*C12)/1000,5)</f>
        <v>67.454949999999997</v>
      </c>
      <c r="I12" s="31">
        <f>H12</f>
        <v>67.454949999999997</v>
      </c>
      <c r="J12" s="31">
        <f>ROUND(F12*G12*K12,2)</f>
        <v>67454.95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10</v>
      </c>
      <c r="G15" s="31">
        <v>3.3</v>
      </c>
      <c r="H15" s="32">
        <f>ROUND((F15*G15*K15)/1000,5)</f>
        <v>9.8670000000000009</v>
      </c>
      <c r="I15" s="31">
        <f t="shared" ref="I15:I30" si="0">H15</f>
        <v>9.8670000000000009</v>
      </c>
      <c r="J15" s="31">
        <f>ROUND(F15*G15*K15,2)</f>
        <v>9867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30.258759999999999</v>
      </c>
      <c r="I16" s="31">
        <f t="shared" si="0"/>
        <v>30.258759999999999</v>
      </c>
      <c r="J16" s="31">
        <f>J17+J18</f>
        <v>30258.76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242.93</v>
      </c>
      <c r="G17" s="31">
        <v>2.88</v>
      </c>
      <c r="H17" s="32">
        <f>ROUND((F17*G17*C17)/1000,5)</f>
        <v>8.3956599999999995</v>
      </c>
      <c r="I17" s="31">
        <f t="shared" si="0"/>
        <v>8.3956599999999995</v>
      </c>
      <c r="J17" s="31">
        <f>ROUND(F17*G17*K17,2)</f>
        <v>8395.66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728.77</v>
      </c>
      <c r="G18" s="31">
        <v>2.5</v>
      </c>
      <c r="H18" s="32">
        <f>ROUND((F18*G18*C18)/1000,5)</f>
        <v>21.863099999999999</v>
      </c>
      <c r="I18" s="31">
        <f t="shared" si="0"/>
        <v>21.863099999999999</v>
      </c>
      <c r="J18" s="31">
        <f>ROUND(F18*G18*K18,2)</f>
        <v>21863.1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22.550709999999999</v>
      </c>
      <c r="I20" s="31">
        <f t="shared" si="0"/>
        <v>22.550709999999999</v>
      </c>
      <c r="J20" s="31">
        <f>J21+J22+J23+J24+J25+J26+J27+J28+J29+J30</f>
        <v>22550.710000000006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872</v>
      </c>
      <c r="G21" s="31">
        <v>2.81</v>
      </c>
      <c r="H21" s="32">
        <f t="shared" ref="H21:H30" si="1">ROUND((F21*G21*K21)/1000,5)</f>
        <v>18.345870000000001</v>
      </c>
      <c r="I21" s="31">
        <f t="shared" si="0"/>
        <v>18.345870000000001</v>
      </c>
      <c r="J21" s="31">
        <f t="shared" ref="J21:J30" si="2">ROUND(F21*G21*K21,2)</f>
        <v>18345.87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364.39</v>
      </c>
      <c r="G26" s="31">
        <v>2.64</v>
      </c>
      <c r="H26" s="32">
        <f t="shared" si="1"/>
        <v>0.96199000000000001</v>
      </c>
      <c r="I26" s="31">
        <f t="shared" si="0"/>
        <v>0.96199000000000001</v>
      </c>
      <c r="J26" s="31">
        <f t="shared" si="2"/>
        <v>961.99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20</v>
      </c>
      <c r="G30" s="31">
        <v>3.63</v>
      </c>
      <c r="H30" s="34">
        <f t="shared" si="1"/>
        <v>1.7423999999999999</v>
      </c>
      <c r="I30" s="31">
        <f t="shared" si="0"/>
        <v>1.7423999999999999</v>
      </c>
      <c r="J30" s="31">
        <f t="shared" si="2"/>
        <v>1742.4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52.789590000000004</v>
      </c>
      <c r="I31" s="31">
        <f>I32+I33+I34</f>
        <v>52.789590000000004</v>
      </c>
      <c r="J31" s="31">
        <f>J32+J33+J34</f>
        <v>52789.59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1953</v>
      </c>
      <c r="G32" s="31">
        <v>2.0099999999999998</v>
      </c>
      <c r="H32" s="32">
        <f>ROUND(F32*G32*K32/1000,5)</f>
        <v>7.8510600000000004</v>
      </c>
      <c r="I32" s="31">
        <f>H32</f>
        <v>7.8510600000000004</v>
      </c>
      <c r="J32" s="31">
        <f>ROUND(H32*1000,2)</f>
        <v>7851.06</v>
      </c>
      <c r="K32" s="3">
        <v>2</v>
      </c>
      <c r="L32" s="38"/>
      <c r="M32" s="38">
        <v>1953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1953</v>
      </c>
      <c r="G33" s="31">
        <v>7.67</v>
      </c>
      <c r="H33" s="32">
        <f>ROUND(G33*F33*K33/1000,5)</f>
        <v>44.93853</v>
      </c>
      <c r="I33" s="31">
        <f>H33</f>
        <v>44.93853</v>
      </c>
      <c r="J33" s="31">
        <f>ROUND(H33*1000,2)</f>
        <v>44938.53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1120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2520</v>
      </c>
      <c r="G38" s="31">
        <v>1.65</v>
      </c>
      <c r="H38" s="32">
        <f>ROUND((F38*G38*K38)/1000,5)</f>
        <v>4.1580000000000004</v>
      </c>
      <c r="I38" s="31">
        <f>H38</f>
        <v>4.1580000000000004</v>
      </c>
      <c r="J38" s="31">
        <f>ROUND(F38*G38*K38,2)</f>
        <v>4158</v>
      </c>
      <c r="K38" s="3">
        <v>1</v>
      </c>
      <c r="L38" s="38">
        <f>M37+M38</f>
        <v>2520</v>
      </c>
      <c r="M38" s="38">
        <v>1400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32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0.127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113.63065180000001</v>
      </c>
      <c r="I46" s="71">
        <f>I47+I53+I63+I68+I77+I85+I98+I103</f>
        <v>113.6306518</v>
      </c>
      <c r="J46" s="72">
        <f>J47+J53+J63+J68+J77+J85+J98+J103</f>
        <v>110221.72999999998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5.6815300000000004</v>
      </c>
      <c r="I47" s="25">
        <f>I48+I49+I50+I51+I52</f>
        <v>0</v>
      </c>
      <c r="J47" s="23">
        <f>J48+J49+J50+J51+J52</f>
        <v>5681.5300000000007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3.4089200000000002</v>
      </c>
      <c r="I49" s="31"/>
      <c r="J49" s="31">
        <f>ROUND(H49*1000,2)</f>
        <v>3408.92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2.2726099999999998</v>
      </c>
      <c r="I50" s="31"/>
      <c r="J50" s="31">
        <f>ROUND(H50*1000,2)</f>
        <v>2272.61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7.9541500000000003</v>
      </c>
      <c r="I53" s="26">
        <f>I54+I55+I56+I57+I58+I59+I60+I61+I62</f>
        <v>0</v>
      </c>
      <c r="J53" s="23">
        <f>J54+J55+J56+J57+J58+J59+J60+J61+J62</f>
        <v>7954.15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7.9541500000000003</v>
      </c>
      <c r="I59" s="31"/>
      <c r="J59" s="31">
        <f t="shared" si="3"/>
        <v>7954.15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10.226760000000001</v>
      </c>
      <c r="I68" s="26">
        <f>I69+I70+I71+I72+I75+I76</f>
        <v>0</v>
      </c>
      <c r="J68" s="23">
        <f>J69+J70+J71+J72+J73+J74+J75+J76</f>
        <v>10226.76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10.226760000000001</v>
      </c>
      <c r="I76" s="31"/>
      <c r="J76" s="31">
        <f>ROUND(H76*1000,2)</f>
        <v>10226.76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15.908300000000001</v>
      </c>
      <c r="I77" s="26">
        <f>I78+I79+I80+I81+I82+I83+I84</f>
        <v>0</v>
      </c>
      <c r="J77" s="23">
        <f>J78+J79+J80+J81+J82+J83+J84</f>
        <v>12499.38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7.9541500000000003</v>
      </c>
      <c r="I78" s="31"/>
      <c r="J78" s="31">
        <f t="shared" ref="J78:J83" si="4">ROUND(H78*1000,2)</f>
        <v>7954.15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4.5452300000000001</v>
      </c>
      <c r="I81" s="31"/>
      <c r="J81" s="31">
        <f t="shared" si="4"/>
        <v>4545.2299999999996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3.4089200000000002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38.634420000000006</v>
      </c>
      <c r="I85" s="26">
        <f>I86+I87+I88+I89+I90+I91+I92+I93+I94+I95+I96+I97</f>
        <v>0</v>
      </c>
      <c r="J85" s="23">
        <f>J86+J87+J88+J89+J90+J91+J92+J93+J94+J95+J96+J97</f>
        <v>38634.42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13.635680000000001</v>
      </c>
      <c r="I90" s="31"/>
      <c r="J90" s="31">
        <f t="shared" si="5"/>
        <v>13635.68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18.180900000000001</v>
      </c>
      <c r="I96" s="31"/>
      <c r="J96" s="31">
        <f t="shared" si="5"/>
        <v>18180.900000000001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6.8178400000000003</v>
      </c>
      <c r="I97" s="31"/>
      <c r="J97" s="31">
        <f t="shared" si="5"/>
        <v>6817.84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4.5452300000000001</v>
      </c>
      <c r="I98" s="26">
        <f>I99+I100+I101+I102</f>
        <v>0</v>
      </c>
      <c r="J98" s="23">
        <f>J99+J100+J101+J102</f>
        <v>4545.2299999999996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4.5452300000000001</v>
      </c>
      <c r="I99" s="31">
        <v>0</v>
      </c>
      <c r="J99" s="31">
        <f>ROUND(H99*1000,2)</f>
        <v>4545.2299999999996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30.6802618</v>
      </c>
      <c r="I103" s="25">
        <f>I104+I105+I106+I107+I108</f>
        <v>113.6306518</v>
      </c>
      <c r="J103" s="23">
        <f>J104+J105+J106+J107+J108</f>
        <v>30680.260000000002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7.3859899999999996</v>
      </c>
      <c r="I106" s="31"/>
      <c r="J106" s="31">
        <f>ROUND(H106*1000,2)</f>
        <v>7385.99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23.294271800000001</v>
      </c>
      <c r="I108" s="34">
        <f>J197-I138-H181</f>
        <v>113.6306518</v>
      </c>
      <c r="J108" s="31">
        <f>ROUND(H108*1000,2)</f>
        <v>23294.27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403.7404141999998</v>
      </c>
      <c r="I109" s="71">
        <f>I110+I111+I112+I113+I114+I115+I116+I117+I118+I119+I120+I121+I122+I123+I124+I125+I126+I127+I128+I129+I130+I131+I132+I133+I134+I135+I136+I137+I138</f>
        <v>403.74241419999998</v>
      </c>
      <c r="J109" s="72">
        <f>J110+J111+J112+J113+J114+J115+J116+J117+J118+J119+J120+J121+J122+J123+J124+J125+J126+J127+J128+J129+J130+J131+J132+J133+J134+J135+J136+J137+J138</f>
        <v>379532.14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17291.620000000003</v>
      </c>
      <c r="H110" s="33">
        <f>ROUND(($I$138*0.05),5)</f>
        <v>17.291620000000002</v>
      </c>
      <c r="I110" s="31"/>
      <c r="J110" s="31">
        <f t="shared" ref="J110:J137" si="6">ROUND(H110*1000,2)</f>
        <v>17291.62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86458.1</v>
      </c>
      <c r="H111" s="33">
        <f>ROUND(($I$138*0.25),5)</f>
        <v>86.458100000000002</v>
      </c>
      <c r="I111" s="31"/>
      <c r="J111" s="31">
        <f t="shared" si="6"/>
        <v>86458.1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41499.89</v>
      </c>
      <c r="H116" s="32">
        <f>ROUND(($I$138*0.12),5)</f>
        <v>41.499890000000001</v>
      </c>
      <c r="I116" s="31"/>
      <c r="J116" s="31">
        <f t="shared" si="6"/>
        <v>41499.89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42031</v>
      </c>
      <c r="H121" s="34">
        <v>42.030999999999999</v>
      </c>
      <c r="I121" s="31">
        <v>42.03</v>
      </c>
      <c r="J121" s="31">
        <f t="shared" si="6"/>
        <v>42031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51874.86</v>
      </c>
      <c r="H125" s="32">
        <f>ROUND(($I$138*0.15),5)</f>
        <v>51.874859999999998</v>
      </c>
      <c r="I125" s="31"/>
      <c r="J125" s="31">
        <f t="shared" si="6"/>
        <v>51874.86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38041.57</v>
      </c>
      <c r="H126" s="32">
        <f>ROUND(($I$138*0.11),5)</f>
        <v>38.04157</v>
      </c>
      <c r="I126" s="31"/>
      <c r="J126" s="31">
        <f t="shared" si="6"/>
        <v>38041.57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24208.27</v>
      </c>
      <c r="H128" s="32">
        <f>ROUND(($I$138*0.07),5)</f>
        <v>24.208269999999999</v>
      </c>
      <c r="I128" s="31"/>
      <c r="J128" s="31">
        <f t="shared" si="6"/>
        <v>24208.27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62249.83</v>
      </c>
      <c r="H129" s="32">
        <f>ROUND(($I$138*0.18),5)</f>
        <v>62.249830000000003</v>
      </c>
      <c r="I129" s="31"/>
      <c r="J129" s="31">
        <f t="shared" si="6"/>
        <v>62249.83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24.208274199999913</v>
      </c>
      <c r="I138" s="34">
        <f>J197*0.7</f>
        <v>345.83241419999996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59.188800000000001</v>
      </c>
      <c r="I151" s="72">
        <f>I152+I153+I154</f>
        <v>59.19</v>
      </c>
      <c r="J151" s="72">
        <f ca="1">J152+J153+J154</f>
        <v>59189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5</v>
      </c>
      <c r="G152" s="40">
        <f ca="1">IF(F152&gt;0,J152/C152/F152,0)</f>
        <v>986.48</v>
      </c>
      <c r="H152" s="32">
        <f ca="1">ROUND((C152*F152*G152/1000),5)</f>
        <v>59.188800000000001</v>
      </c>
      <c r="I152" s="35">
        <v>59.19</v>
      </c>
      <c r="J152" s="31">
        <f ca="1">ROUND(H152*1000,2)</f>
        <v>59189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11.532999999999999</v>
      </c>
      <c r="I165" s="72">
        <f>I166+I167+I168</f>
        <v>11.53</v>
      </c>
      <c r="J165" s="72">
        <f>J166+J167+J168</f>
        <v>11533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11533</v>
      </c>
      <c r="H166" s="34">
        <v>11.532999999999999</v>
      </c>
      <c r="I166" s="31">
        <v>11.53</v>
      </c>
      <c r="J166" s="31">
        <f>ROUND(H166*1000,2)</f>
        <v>11533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156.01900000000001</v>
      </c>
      <c r="I169" s="72">
        <f>I170+I171+I172</f>
        <v>156.02000000000001</v>
      </c>
      <c r="J169" s="72">
        <f>J170+J171+J172</f>
        <v>156019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156019</v>
      </c>
      <c r="H170" s="32">
        <v>156.01900000000001</v>
      </c>
      <c r="I170" s="35">
        <v>156.02000000000001</v>
      </c>
      <c r="J170" s="31">
        <f>ROUND(H170*1000,2)</f>
        <v>156019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254.47399999999999</v>
      </c>
      <c r="I173" s="72">
        <v>254.47</v>
      </c>
      <c r="J173" s="72">
        <f>ROUND(H173*1000,2)</f>
        <v>254474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28.14</v>
      </c>
      <c r="I174" s="72">
        <v>28.14</v>
      </c>
      <c r="J174" s="72">
        <f>ROUND(H174*1000,2)</f>
        <v>28140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34.583240000000004</v>
      </c>
      <c r="I178" s="72">
        <f>I179+I180+I181</f>
        <v>203.44</v>
      </c>
      <c r="J178" s="72">
        <f>J179+J180+J181</f>
        <v>34583.24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34.583240000000004</v>
      </c>
      <c r="I181" s="31">
        <v>203.44</v>
      </c>
      <c r="J181" s="31">
        <f>ROUND(H181*1000,2)</f>
        <v>34583.24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1552.9985399999996</v>
      </c>
      <c r="I194" s="62">
        <f>I10+I9+I42+I46+I109+I139+I151+I155+I160+I165+I169+I173+I174+I175+I178+I45</f>
        <v>2122.672646</v>
      </c>
      <c r="J194" s="63">
        <f ca="1">J10+J9+J42+J46+J109+J139+J151+J155+J160+J165+J169+J173+J174+J175+J178+J45</f>
        <v>1462046.55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1552.99854</v>
      </c>
      <c r="I195" s="31">
        <f>J195/1000</f>
        <v>4171.8904400000001</v>
      </c>
      <c r="J195" s="31">
        <v>4171890.44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2122.672646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2049.2177940000001</v>
      </c>
      <c r="J197" s="82">
        <v>494.04630599999996</v>
      </c>
    </row>
    <row r="198" spans="1:75" hidden="1" x14ac:dyDescent="0.25">
      <c r="H198" s="49">
        <f>H9+H10+H42+H45+H46+H109+H139+H151+H155+H160+H165+H169+H173+H174+H175+H178+H182</f>
        <v>1552.9985399999996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0">
    <tabColor rgb="FF92D05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48.753740000000001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59.145246</v>
      </c>
      <c r="I9" s="72">
        <v>142.35</v>
      </c>
      <c r="J9" s="72">
        <f>ROUND(H9*1000,2)</f>
        <v>59145.25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123.36042999999999</v>
      </c>
      <c r="I10" s="76">
        <f>I11+I12+I13+I14+I15+I16+I20+I31+I35+I38+I39+I40+I41+I19</f>
        <v>123.36042999999999</v>
      </c>
      <c r="J10" s="72">
        <f>J11+J12+J13+J14+J15+J16+J20+J31+J35+J38+J39+J40+J41+J19</f>
        <v>102208.95999999999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101.68</v>
      </c>
      <c r="G11" s="31">
        <v>1.67</v>
      </c>
      <c r="H11" s="34">
        <f>ROUND((F11*G11*K11)/1000,5)</f>
        <v>50.77187</v>
      </c>
      <c r="I11" s="31">
        <f>H11</f>
        <v>50.77187</v>
      </c>
      <c r="J11" s="31">
        <f>ROUND(F11*G11*K11,2)</f>
        <v>50771.87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254.2-F11</f>
        <v>152.51999999999998</v>
      </c>
      <c r="G12" s="31">
        <v>1.27</v>
      </c>
      <c r="H12" s="34">
        <f>ROUND((F12*G12*C12)/1000,5)</f>
        <v>20.144839999999999</v>
      </c>
      <c r="I12" s="31">
        <f>H12</f>
        <v>20.144839999999999</v>
      </c>
      <c r="J12" s="31">
        <f>ROUND(F12*G12*K12,2)</f>
        <v>10072.42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22.158100000000001</v>
      </c>
      <c r="I16" s="31">
        <f t="shared" ref="I16:I29" si="0">H16</f>
        <v>22.158100000000001</v>
      </c>
      <c r="J16" s="31">
        <f>J17+J18</f>
        <v>11079.05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101.68</v>
      </c>
      <c r="G17" s="31">
        <v>4.07</v>
      </c>
      <c r="H17" s="32">
        <f>ROUND((F17*G17*C17)/1000,5)</f>
        <v>9.9321000000000002</v>
      </c>
      <c r="I17" s="31">
        <f t="shared" si="0"/>
        <v>9.9321000000000002</v>
      </c>
      <c r="J17" s="31">
        <f>ROUND(F17*G17*K17,2)</f>
        <v>4966.05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152.51999999999998</v>
      </c>
      <c r="G18" s="31">
        <v>3.34</v>
      </c>
      <c r="H18" s="32">
        <f>ROUND((F18*G18*C18)/1000,5)</f>
        <v>12.226000000000001</v>
      </c>
      <c r="I18" s="31">
        <f t="shared" si="0"/>
        <v>12.226000000000001</v>
      </c>
      <c r="J18" s="31">
        <f>ROUND(F18*G18*K18,2)</f>
        <v>6113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3.1691300000000004</v>
      </c>
      <c r="I20" s="31">
        <f t="shared" si="0"/>
        <v>3.1691300000000004</v>
      </c>
      <c r="J20" s="31">
        <f>J21+J22+J23+J24+J25+J26+J27+J28+J29+J30</f>
        <v>3169.13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874</v>
      </c>
      <c r="G21" s="31">
        <v>2.81</v>
      </c>
      <c r="H21" s="32">
        <f t="shared" ref="H21:H30" si="1">ROUND((F21*G21*K21)/1000,5)</f>
        <v>2.3491599999999999</v>
      </c>
      <c r="I21" s="31">
        <f t="shared" si="0"/>
        <v>2.3491599999999999</v>
      </c>
      <c r="J21" s="31">
        <f t="shared" ref="J21:J29" si="2">ROUND(F21*G21*K21,2)</f>
        <v>2349.16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873</v>
      </c>
      <c r="G26" s="31">
        <v>2.64</v>
      </c>
      <c r="H26" s="32">
        <f t="shared" si="1"/>
        <v>0.20038</v>
      </c>
      <c r="I26" s="31">
        <f t="shared" si="0"/>
        <v>0.20038</v>
      </c>
      <c r="J26" s="31">
        <f t="shared" si="2"/>
        <v>200.38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24.435120000000001</v>
      </c>
      <c r="I31" s="31">
        <f>I32+I33+I34</f>
        <v>24.435120000000001</v>
      </c>
      <c r="J31" s="31">
        <f>J32+J33+J34</f>
        <v>24435.120000000003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904</v>
      </c>
      <c r="G32" s="31">
        <v>2.0099999999999998</v>
      </c>
      <c r="H32" s="32">
        <f>ROUND(F32*G32*K32/1000,5)</f>
        <v>3.63408</v>
      </c>
      <c r="I32" s="31">
        <f>H32</f>
        <v>3.63408</v>
      </c>
      <c r="J32" s="31">
        <f>ROUND(H32*1000,2)</f>
        <v>3634.08</v>
      </c>
      <c r="K32" s="3">
        <v>2</v>
      </c>
      <c r="L32" s="38"/>
      <c r="M32" s="38">
        <v>904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904</v>
      </c>
      <c r="G33" s="31">
        <v>7.67</v>
      </c>
      <c r="H33" s="32">
        <f>ROUND(G33*F33*K33/1000,5)</f>
        <v>20.80104</v>
      </c>
      <c r="I33" s="31">
        <f>H33</f>
        <v>20.80104</v>
      </c>
      <c r="J33" s="31">
        <f>ROUND(H33*1000,2)</f>
        <v>20801.04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579.20000000000005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1303.2</v>
      </c>
      <c r="G38" s="31">
        <v>1.65</v>
      </c>
      <c r="H38" s="32">
        <f>ROUND((F38*G38*K38)/1000,5)</f>
        <v>2.15028</v>
      </c>
      <c r="I38" s="31">
        <f>H38</f>
        <v>2.15028</v>
      </c>
      <c r="J38" s="31">
        <f>ROUND(F38*G38*K38,2)</f>
        <v>2150.2800000000002</v>
      </c>
      <c r="K38" s="3">
        <v>1</v>
      </c>
      <c r="L38" s="38">
        <f>M37+M38</f>
        <v>1303.2</v>
      </c>
      <c r="M38" s="38">
        <v>724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143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0.56799999999999995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64.076345199999977</v>
      </c>
      <c r="I46" s="71">
        <f>I47+I53+I63+I68+I77+I85+I98+I103</f>
        <v>64.076345199999977</v>
      </c>
      <c r="J46" s="72">
        <f>J47+J53+J63+J68+J77+J85+J98+J103</f>
        <v>62154.06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3.2038200000000003</v>
      </c>
      <c r="I47" s="25">
        <f>I48+I49+I50+I51+I52</f>
        <v>0</v>
      </c>
      <c r="J47" s="23">
        <f>J48+J49+J50+J51+J52</f>
        <v>3203.8199999999997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1.9222900000000001</v>
      </c>
      <c r="I49" s="31"/>
      <c r="J49" s="31">
        <f>ROUND(H49*1000,2)</f>
        <v>1922.29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1.2815300000000001</v>
      </c>
      <c r="I50" s="31"/>
      <c r="J50" s="31">
        <f>ROUND(H50*1000,2)</f>
        <v>1281.53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4.4853399999999999</v>
      </c>
      <c r="I53" s="26">
        <f>I54+I55+I56+I57+I58+I59+I60+I61+I62</f>
        <v>0</v>
      </c>
      <c r="J53" s="23">
        <f>J54+J55+J56+J57+J58+J59+J60+J61+J62</f>
        <v>4485.34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4.4853399999999999</v>
      </c>
      <c r="I59" s="31"/>
      <c r="J59" s="31">
        <f t="shared" si="3"/>
        <v>4485.34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5.7668699999999999</v>
      </c>
      <c r="I68" s="26">
        <f>I69+I70+I71+I72+I75+I76</f>
        <v>0</v>
      </c>
      <c r="J68" s="23">
        <f>J69+J70+J71+J72+J73+J74+J75+J76</f>
        <v>5766.87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5.7668699999999999</v>
      </c>
      <c r="I76" s="31"/>
      <c r="J76" s="31">
        <f>ROUND(H76*1000,2)</f>
        <v>5766.87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8.9706799999999998</v>
      </c>
      <c r="I77" s="26">
        <f>I78+I79+I80+I81+I82+I83+I84</f>
        <v>0</v>
      </c>
      <c r="J77" s="23">
        <f>J78+J79+J80+J81+J82+J83+J84</f>
        <v>7048.39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4.4853399999999999</v>
      </c>
      <c r="I78" s="31"/>
      <c r="J78" s="31">
        <f t="shared" ref="J78:J83" si="4">ROUND(H78*1000,2)</f>
        <v>4485.34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2.5630500000000001</v>
      </c>
      <c r="I81" s="31"/>
      <c r="J81" s="31">
        <f t="shared" si="4"/>
        <v>2563.0500000000002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1.9222900000000001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21.785959999999999</v>
      </c>
      <c r="I85" s="26">
        <f>I86+I87+I88+I89+I90+I91+I92+I93+I94+I95+I96+I97</f>
        <v>0</v>
      </c>
      <c r="J85" s="23">
        <f>J86+J87+J88+J89+J90+J91+J92+J93+J94+J95+J96+J97</f>
        <v>21785.96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7.6891600000000002</v>
      </c>
      <c r="I90" s="31"/>
      <c r="J90" s="31">
        <f t="shared" si="5"/>
        <v>7689.16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10.252219999999999</v>
      </c>
      <c r="I96" s="31"/>
      <c r="J96" s="31">
        <f t="shared" si="5"/>
        <v>10252.219999999999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3.8445800000000001</v>
      </c>
      <c r="I97" s="31"/>
      <c r="J97" s="31">
        <f t="shared" si="5"/>
        <v>3844.58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2.5630500000000001</v>
      </c>
      <c r="I98" s="26">
        <f>I99+I100+I101+I102</f>
        <v>0</v>
      </c>
      <c r="J98" s="23">
        <f>J99+J100+J101+J102</f>
        <v>2563.0500000000002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2.5630500000000001</v>
      </c>
      <c r="I99" s="31">
        <v>0</v>
      </c>
      <c r="J99" s="31">
        <f>ROUND(H99*1000,2)</f>
        <v>2563.0500000000002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17.300625199999978</v>
      </c>
      <c r="I103" s="25">
        <f>I104+I105+I106+I107+I108</f>
        <v>64.076345199999977</v>
      </c>
      <c r="J103" s="23">
        <f>J104+J105+J106+J107+J108</f>
        <v>17300.63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4.1649599999999998</v>
      </c>
      <c r="I106" s="31"/>
      <c r="J106" s="31">
        <f>ROUND(H106*1000,2)</f>
        <v>4164.96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13.135665199999977</v>
      </c>
      <c r="I108" s="34">
        <f>J197-I138-H181</f>
        <v>64.076345199999977</v>
      </c>
      <c r="J108" s="31">
        <f>ROUND(H108*1000,2)</f>
        <v>13135.67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226.53794879999995</v>
      </c>
      <c r="I109" s="71">
        <f>I110+I111+I112+I113+I114+I115+I116+I117+I118+I119+I120+I121+I122+I123+I124+I125+I126+I127+I128+I129+I130+I131+I132+I133+I134+I135+I136+I137+I138</f>
        <v>226.53494879999997</v>
      </c>
      <c r="J109" s="72">
        <f>J110+J111+J112+J113+J114+J115+J116+J117+J118+J119+J120+J121+J122+J123+J124+J125+J126+J127+J128+J129+J130+J131+J132+J133+J134+J135+J136+J137+J138</f>
        <v>212886.89999999997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9750.75</v>
      </c>
      <c r="H110" s="33">
        <f>ROUND(($I$138*0.05),5)</f>
        <v>9.75075</v>
      </c>
      <c r="I110" s="31"/>
      <c r="J110" s="31">
        <f t="shared" ref="J110:J137" si="6">ROUND(H110*1000,2)</f>
        <v>9750.75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48753.74</v>
      </c>
      <c r="H111" s="33">
        <f>ROUND(($I$138*0.25),5)</f>
        <v>48.753740000000001</v>
      </c>
      <c r="I111" s="31"/>
      <c r="J111" s="31">
        <f t="shared" si="6"/>
        <v>48753.74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23401.789999999997</v>
      </c>
      <c r="H116" s="32">
        <f>ROUND(($I$138*0.12),5)</f>
        <v>23.401789999999998</v>
      </c>
      <c r="I116" s="31"/>
      <c r="J116" s="31">
        <f t="shared" si="6"/>
        <v>23401.79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31523</v>
      </c>
      <c r="H121" s="34">
        <v>31.523</v>
      </c>
      <c r="I121" s="31">
        <v>31.52</v>
      </c>
      <c r="J121" s="31">
        <f t="shared" si="6"/>
        <v>31523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29252.240000000002</v>
      </c>
      <c r="H125" s="32">
        <f>ROUND(($I$138*0.15),5)</f>
        <v>29.25224</v>
      </c>
      <c r="I125" s="31"/>
      <c r="J125" s="31">
        <f t="shared" si="6"/>
        <v>29252.240000000002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21451.64</v>
      </c>
      <c r="H126" s="32">
        <f>ROUND(($I$138*0.11),5)</f>
        <v>21.451640000000001</v>
      </c>
      <c r="I126" s="31"/>
      <c r="J126" s="31">
        <f t="shared" si="6"/>
        <v>21451.64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13651.05</v>
      </c>
      <c r="H128" s="32">
        <f>ROUND(($I$138*0.07),5)</f>
        <v>13.65105</v>
      </c>
      <c r="I128" s="31"/>
      <c r="J128" s="31">
        <f t="shared" si="6"/>
        <v>13651.05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35102.69</v>
      </c>
      <c r="H129" s="32">
        <f>ROUND(($I$138*0.18),5)</f>
        <v>35.102690000000003</v>
      </c>
      <c r="I129" s="31"/>
      <c r="J129" s="31">
        <f t="shared" si="6"/>
        <v>35102.69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13.651048799999955</v>
      </c>
      <c r="I138" s="34">
        <f>J197*0.7</f>
        <v>195.01494879999996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20.904</v>
      </c>
      <c r="I165" s="72">
        <f>I166+I167+I168</f>
        <v>20.9</v>
      </c>
      <c r="J165" s="72">
        <f>J166+J167+J168</f>
        <v>20904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20904</v>
      </c>
      <c r="H166" s="34">
        <v>20.904</v>
      </c>
      <c r="I166" s="31">
        <v>20.9</v>
      </c>
      <c r="J166" s="31">
        <f>ROUND(H166*1000,2)</f>
        <v>20904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39.936</v>
      </c>
      <c r="I169" s="72">
        <f>I170+I171+I172</f>
        <v>39.94</v>
      </c>
      <c r="J169" s="72">
        <f>J170+J171+J172</f>
        <v>39936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39936</v>
      </c>
      <c r="H170" s="32">
        <v>39.936</v>
      </c>
      <c r="I170" s="35">
        <v>39.94</v>
      </c>
      <c r="J170" s="31">
        <f>ROUND(H170*1000,2)</f>
        <v>39936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19.422000000000001</v>
      </c>
      <c r="I173" s="72">
        <v>19.420000000000002</v>
      </c>
      <c r="J173" s="72">
        <f>ROUND(H173*1000,2)</f>
        <v>19422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18.568999999999999</v>
      </c>
      <c r="I174" s="72">
        <v>18.57</v>
      </c>
      <c r="J174" s="72">
        <f>ROUND(H174*1000,2)</f>
        <v>18569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4.78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4.78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19.50149</v>
      </c>
      <c r="I178" s="72">
        <f>I179+I180+I181</f>
        <v>51.93</v>
      </c>
      <c r="J178" s="72">
        <f>J179+J180+J181</f>
        <v>19501.490000000002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19.50149</v>
      </c>
      <c r="I181" s="31">
        <v>51.93</v>
      </c>
      <c r="J181" s="31">
        <f>ROUND(H181*1000,2)</f>
        <v>19501.490000000002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591.45245999999997</v>
      </c>
      <c r="I194" s="62">
        <f>I10+I9+I42+I46+I109+I139+I151+I155+I160+I165+I169+I173+I174+I175+I178+I45</f>
        <v>711.86172399999975</v>
      </c>
      <c r="J194" s="63">
        <f ca="1">J10+J9+J42+J46+J109+J139+J151+J155+J160+J165+J169+J173+J174+J175+J178+J45</f>
        <v>392075.42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591.45245999999997</v>
      </c>
      <c r="I195" s="31">
        <f>J195/1000</f>
        <v>642.73583999999994</v>
      </c>
      <c r="J195" s="31">
        <v>642735.84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711.86172399999975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-69.125883999999814</v>
      </c>
      <c r="J197" s="82">
        <v>278.59278399999994</v>
      </c>
    </row>
    <row r="198" spans="1:75" hidden="1" x14ac:dyDescent="0.25">
      <c r="H198" s="49">
        <f>H9+H10+H42+H45+H46+H109+H139+H151+H155+H160+H165+H169+H173+H174+H175+H178+H182</f>
        <v>591.45245999999997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1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5.3232200000000001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14.431728000000005</v>
      </c>
      <c r="I9" s="72">
        <v>31.96</v>
      </c>
      <c r="J9" s="72">
        <f>ROUND(H9*1000,2)</f>
        <v>14431.73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56.970180000000006</v>
      </c>
      <c r="I10" s="76">
        <f>I11+I12+I13+I14+I15+I16+I20+I31+I35+I38+I39+I40+I41+I19</f>
        <v>56.970180000000006</v>
      </c>
      <c r="J10" s="72">
        <f>J11+J12+J13+J14+J15+J16+J20+J31+J35+J38+J39+J40+J41+J19</f>
        <v>51814.03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50.6</v>
      </c>
      <c r="G11" s="31">
        <v>1.67</v>
      </c>
      <c r="H11" s="34">
        <f>ROUND((F11*G11*K11)/1000,5)</f>
        <v>25.266100000000002</v>
      </c>
      <c r="I11" s="31">
        <f>H11</f>
        <v>25.266100000000002</v>
      </c>
      <c r="J11" s="31">
        <f>ROUND(F11*G11*K11,2)</f>
        <v>25266.1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75.9-F11</f>
        <v>25.300000000000004</v>
      </c>
      <c r="G12" s="31">
        <v>1.27</v>
      </c>
      <c r="H12" s="34">
        <f>ROUND((F12*G12*C12)/1000,5)</f>
        <v>3.3416199999999998</v>
      </c>
      <c r="I12" s="31">
        <f>H12</f>
        <v>3.3416199999999998</v>
      </c>
      <c r="J12" s="31">
        <f>ROUND(F12*G12*K12,2)</f>
        <v>1670.81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6.9706600000000005</v>
      </c>
      <c r="I16" s="31">
        <f t="shared" ref="I16:I29" si="0">H16</f>
        <v>6.9706600000000005</v>
      </c>
      <c r="J16" s="31">
        <f>J17+J18</f>
        <v>3485.32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50.6</v>
      </c>
      <c r="G17" s="31">
        <v>4.07</v>
      </c>
      <c r="H17" s="32">
        <f>ROUND((F17*G17*C17)/1000,5)</f>
        <v>4.9426100000000002</v>
      </c>
      <c r="I17" s="31">
        <f t="shared" si="0"/>
        <v>4.9426100000000002</v>
      </c>
      <c r="J17" s="31">
        <f>ROUND(F17*G17*K17,2)</f>
        <v>2471.3000000000002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25.300000000000004</v>
      </c>
      <c r="G18" s="31">
        <v>3.34</v>
      </c>
      <c r="H18" s="32">
        <f>ROUND((F18*G18*C18)/1000,5)</f>
        <v>2.0280499999999999</v>
      </c>
      <c r="I18" s="31">
        <f t="shared" si="0"/>
        <v>2.0280499999999999</v>
      </c>
      <c r="J18" s="31">
        <f>ROUND(F18*G18*K18,2)</f>
        <v>1014.02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10.637660000000002</v>
      </c>
      <c r="I20" s="31">
        <f t="shared" si="0"/>
        <v>10.637660000000002</v>
      </c>
      <c r="J20" s="31">
        <f>J21+J22+J23+J24+J25+J26+J27+J28+J29+J30</f>
        <v>10637.66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3509.67</v>
      </c>
      <c r="G21" s="31">
        <v>2.81</v>
      </c>
      <c r="H21" s="32">
        <f t="shared" ref="H21:H30" si="1">ROUND((F21*G21*K21)/1000,5)</f>
        <v>9.8621700000000008</v>
      </c>
      <c r="I21" s="31">
        <f t="shared" si="0"/>
        <v>9.8621700000000008</v>
      </c>
      <c r="J21" s="31">
        <f t="shared" ref="J21:J29" si="2">ROUND(F21*G21*K21,2)</f>
        <v>9862.17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875</v>
      </c>
      <c r="G26" s="31">
        <v>2.64</v>
      </c>
      <c r="H26" s="32">
        <f t="shared" si="1"/>
        <v>0.40011999999999998</v>
      </c>
      <c r="I26" s="31">
        <f t="shared" si="0"/>
        <v>0.40011999999999998</v>
      </c>
      <c r="J26" s="31">
        <f t="shared" si="2"/>
        <v>400.12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10.541700000000001</v>
      </c>
      <c r="I31" s="31">
        <f>I32+I33+I34</f>
        <v>10.541700000000001</v>
      </c>
      <c r="J31" s="31">
        <f>J32+J33+J34</f>
        <v>10541.699999999999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390</v>
      </c>
      <c r="G32" s="31">
        <v>2.0099999999999998</v>
      </c>
      <c r="H32" s="32">
        <f>ROUND(F32*G32*K32/1000,5)</f>
        <v>1.5678000000000001</v>
      </c>
      <c r="I32" s="31">
        <f>H32</f>
        <v>1.5678000000000001</v>
      </c>
      <c r="J32" s="31">
        <f>ROUND(H32*1000,2)</f>
        <v>1567.8</v>
      </c>
      <c r="K32" s="3">
        <v>2</v>
      </c>
      <c r="L32" s="38"/>
      <c r="M32" s="38">
        <v>390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390</v>
      </c>
      <c r="G33" s="31">
        <v>7.67</v>
      </c>
      <c r="H33" s="32">
        <f>ROUND(G33*F33*K33/1000,5)</f>
        <v>8.9739000000000004</v>
      </c>
      <c r="I33" s="31">
        <f>H33</f>
        <v>8.9739000000000004</v>
      </c>
      <c r="J33" s="31">
        <f>ROUND(H33*1000,2)</f>
        <v>8973.9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0</v>
      </c>
      <c r="G38" s="31">
        <v>1.65</v>
      </c>
      <c r="H38" s="32">
        <f>ROUND((F38*G38*K38)/1000,5)</f>
        <v>0</v>
      </c>
      <c r="I38" s="31">
        <f>H38</f>
        <v>0</v>
      </c>
      <c r="J38" s="31">
        <f>ROUND(F38*G38*K38,2)</f>
        <v>0</v>
      </c>
      <c r="K38" s="3">
        <v>1</v>
      </c>
      <c r="L38" s="38">
        <f>M37+M38</f>
        <v>0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44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0.17499999999999999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6.9962216000000099</v>
      </c>
      <c r="I46" s="71">
        <f>I47+I53+I63+I68+I77+I85+I98+I103</f>
        <v>6.9962216000000099</v>
      </c>
      <c r="J46" s="72">
        <f>J47+J53+J63+J68+J77+J85+J98+J103</f>
        <v>6786.3300000000008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0.34980999999999995</v>
      </c>
      <c r="I47" s="25">
        <f>I48+I49+I50+I51+I52</f>
        <v>0</v>
      </c>
      <c r="J47" s="23">
        <f>J48+J49+J50+J51+J52</f>
        <v>349.80999999999995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0.20988999999999999</v>
      </c>
      <c r="I49" s="31"/>
      <c r="J49" s="31">
        <f>ROUND(H49*1000,2)</f>
        <v>209.89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0.13991999999999999</v>
      </c>
      <c r="I50" s="31"/>
      <c r="J50" s="31">
        <f>ROUND(H50*1000,2)</f>
        <v>139.91999999999999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0.48974000000000001</v>
      </c>
      <c r="I53" s="26">
        <f>I54+I55+I56+I57+I58+I59+I60+I61+I62</f>
        <v>0</v>
      </c>
      <c r="J53" s="23">
        <f>J54+J55+J56+J57+J58+J59+J60+J61+J62</f>
        <v>489.74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0.48974000000000001</v>
      </c>
      <c r="I59" s="31"/>
      <c r="J59" s="31">
        <f t="shared" si="3"/>
        <v>489.74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0.62966</v>
      </c>
      <c r="I68" s="26">
        <f>I69+I70+I71+I72+I75+I76</f>
        <v>0</v>
      </c>
      <c r="J68" s="23">
        <f>J69+J70+J71+J72+J73+J74+J75+J76</f>
        <v>629.66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0.62966</v>
      </c>
      <c r="I76" s="31"/>
      <c r="J76" s="31">
        <f>ROUND(H76*1000,2)</f>
        <v>629.66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0.97948000000000002</v>
      </c>
      <c r="I77" s="26">
        <f>I78+I79+I80+I81+I82+I83+I84</f>
        <v>0</v>
      </c>
      <c r="J77" s="23">
        <f>J78+J79+J80+J81+J82+J83+J84</f>
        <v>769.59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0.48974000000000001</v>
      </c>
      <c r="I78" s="31"/>
      <c r="J78" s="31">
        <f t="shared" ref="J78:J83" si="4">ROUND(H78*1000,2)</f>
        <v>489.74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0.27984999999999999</v>
      </c>
      <c r="I81" s="31"/>
      <c r="J81" s="31">
        <f t="shared" si="4"/>
        <v>279.85000000000002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0.20988999999999999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2.3787199999999999</v>
      </c>
      <c r="I85" s="26">
        <f>I86+I87+I88+I89+I90+I91+I92+I93+I94+I95+I96+I97</f>
        <v>0</v>
      </c>
      <c r="J85" s="23">
        <f>J86+J87+J88+J89+J90+J91+J92+J93+J94+J95+J96+J97</f>
        <v>2378.7200000000003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0.83955000000000002</v>
      </c>
      <c r="I90" s="31"/>
      <c r="J90" s="31">
        <f t="shared" si="5"/>
        <v>839.55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1.1194</v>
      </c>
      <c r="I96" s="31"/>
      <c r="J96" s="31">
        <f t="shared" si="5"/>
        <v>1119.4000000000001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0.41976999999999998</v>
      </c>
      <c r="I97" s="31"/>
      <c r="J97" s="31">
        <f t="shared" si="5"/>
        <v>419.77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0.27984999999999999</v>
      </c>
      <c r="I98" s="26">
        <f>I99+I100+I101+I102</f>
        <v>0</v>
      </c>
      <c r="J98" s="23">
        <f>J99+J100+J101+J102</f>
        <v>279.85000000000002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0.27984999999999999</v>
      </c>
      <c r="I99" s="31">
        <v>0</v>
      </c>
      <c r="J99" s="31">
        <f>ROUND(H99*1000,2)</f>
        <v>279.85000000000002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1.88896160000001</v>
      </c>
      <c r="I103" s="25">
        <f>I104+I105+I106+I107+I108</f>
        <v>6.9962216000000099</v>
      </c>
      <c r="J103" s="23">
        <f>J104+J105+J106+J107+J108</f>
        <v>1888.96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0.45474999999999999</v>
      </c>
      <c r="I106" s="31"/>
      <c r="J106" s="31">
        <f>ROUND(H106*1000,2)</f>
        <v>454.75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1.43421160000001</v>
      </c>
      <c r="I108" s="34">
        <f>J197-I138-H181</f>
        <v>6.9962216000000099</v>
      </c>
      <c r="J108" s="31">
        <f>ROUND(H108*1000,2)</f>
        <v>1434.21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42.307860400000024</v>
      </c>
      <c r="I109" s="71">
        <f>I110+I111+I112+I113+I114+I115+I116+I117+I118+I119+I120+I121+I122+I123+I124+I125+I126+I127+I128+I129+I130+I131+I132+I133+I134+I135+I136+I137+I138</f>
        <v>42.312860400000019</v>
      </c>
      <c r="J109" s="72">
        <f>J110+J111+J112+J113+J114+J115+J116+J117+J118+J119+J120+J121+J122+J123+J124+J125+J126+J127+J128+J129+J130+J131+J132+J133+J134+J135+J136+J137+J138</f>
        <v>40817.35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1064.6400000000001</v>
      </c>
      <c r="H110" s="33">
        <f>ROUND(($I$138*0.05),5)</f>
        <v>1.06464</v>
      </c>
      <c r="I110" s="31"/>
      <c r="J110" s="31">
        <f t="shared" ref="J110:J137" si="6">ROUND(H110*1000,2)</f>
        <v>1064.6400000000001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5323.22</v>
      </c>
      <c r="H111" s="33">
        <f>ROUND(($I$138*0.25),5)</f>
        <v>5.3232200000000001</v>
      </c>
      <c r="I111" s="31"/>
      <c r="J111" s="31">
        <f t="shared" si="6"/>
        <v>5323.22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2555.1400000000003</v>
      </c>
      <c r="H116" s="32">
        <f>ROUND(($I$138*0.12),5)</f>
        <v>2.5551400000000002</v>
      </c>
      <c r="I116" s="31"/>
      <c r="J116" s="31">
        <f t="shared" si="6"/>
        <v>2555.14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3193.93</v>
      </c>
      <c r="H125" s="32">
        <f>ROUND(($I$138*0.15),5)</f>
        <v>3.1939299999999999</v>
      </c>
      <c r="I125" s="31"/>
      <c r="J125" s="31">
        <f t="shared" si="6"/>
        <v>3193.93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2342.21</v>
      </c>
      <c r="H126" s="32">
        <f>ROUND(($I$138*0.11),5)</f>
        <v>2.3422100000000001</v>
      </c>
      <c r="I126" s="31"/>
      <c r="J126" s="31">
        <f t="shared" si="6"/>
        <v>2342.21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1490.5</v>
      </c>
      <c r="H128" s="32">
        <f>ROUND(($I$138*0.07),5)</f>
        <v>1.4904999999999999</v>
      </c>
      <c r="I128" s="31"/>
      <c r="J128" s="31">
        <f t="shared" si="6"/>
        <v>1490.5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3832.71</v>
      </c>
      <c r="H129" s="32">
        <f>ROUND(($I$138*0.18),5)</f>
        <v>3.8327100000000001</v>
      </c>
      <c r="I129" s="31"/>
      <c r="J129" s="31">
        <f t="shared" si="6"/>
        <v>3832.71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1.4905104000000242</v>
      </c>
      <c r="I138" s="34">
        <f>J197*0.7</f>
        <v>21.292860400000023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7.0430000000000001</v>
      </c>
      <c r="I165" s="72">
        <f>I166+I167+I168</f>
        <v>7.04</v>
      </c>
      <c r="J165" s="72">
        <f>J166+J167+J168</f>
        <v>7043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7043</v>
      </c>
      <c r="H166" s="34">
        <v>7.0430000000000001</v>
      </c>
      <c r="I166" s="31">
        <v>7.04</v>
      </c>
      <c r="J166" s="31">
        <f>ROUND(H166*1000,2)</f>
        <v>7043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8.9670000000000005</v>
      </c>
      <c r="I169" s="72">
        <f>I170+I171+I172</f>
        <v>8.9700000000000006</v>
      </c>
      <c r="J169" s="72">
        <f>J170+J171+J172</f>
        <v>8967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8967</v>
      </c>
      <c r="H170" s="32">
        <v>8.9670000000000005</v>
      </c>
      <c r="I170" s="35">
        <v>8.9700000000000006</v>
      </c>
      <c r="J170" s="31">
        <f>ROUND(H170*1000,2)</f>
        <v>8967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0</v>
      </c>
      <c r="I173" s="72">
        <v>0</v>
      </c>
      <c r="J173" s="72">
        <f>ROUND(H173*1000,2)</f>
        <v>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5.4720000000000004</v>
      </c>
      <c r="I174" s="72">
        <v>5.47</v>
      </c>
      <c r="J174" s="72">
        <f>ROUND(H174*1000,2)</f>
        <v>5472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2.1292900000000001</v>
      </c>
      <c r="I178" s="72">
        <f>I179+I180+I181</f>
        <v>11.66</v>
      </c>
      <c r="J178" s="72">
        <f>J179+J180+J181</f>
        <v>2129.29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2.1292900000000001</v>
      </c>
      <c r="I181" s="31">
        <v>11.66</v>
      </c>
      <c r="J181" s="31">
        <f>ROUND(H181*1000,2)</f>
        <v>2129.29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144.31728000000007</v>
      </c>
      <c r="I194" s="62">
        <f>I10+I9+I42+I46+I109+I139+I151+I155+I160+I165+I169+I173+I174+I175+I178+I45</f>
        <v>171.37926200000004</v>
      </c>
      <c r="J194" s="63">
        <f ca="1">J10+J9+J42+J46+J109+J139+J151+J155+J160+J165+J169+J173+J174+J175+J178+J45</f>
        <v>112220.32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144.31728000000004</v>
      </c>
      <c r="I195" s="31">
        <f>J195/1000</f>
        <v>144.31961999999999</v>
      </c>
      <c r="J195" s="31">
        <v>144319.62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171.37926200000004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-27.059642000000053</v>
      </c>
      <c r="J197" s="82">
        <v>30.418372000000033</v>
      </c>
    </row>
    <row r="198" spans="1:75" hidden="1" x14ac:dyDescent="0.25">
      <c r="H198" s="49">
        <f>H9+H10+H42+H45+H46+H109+H139+H151+H155+H160+H165+H169+H173+H174+H175+H178+H182</f>
        <v>144.31728000000007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2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28.700019999999999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48.281040000000004</v>
      </c>
      <c r="I9" s="72">
        <v>137.15</v>
      </c>
      <c r="J9" s="72">
        <f>ROUND(H9*1000,2)</f>
        <v>48281.04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129.41523000000001</v>
      </c>
      <c r="I10" s="76">
        <f>I11+I12+I13+I14+I15+I16+I20+I31+I35+I38+I39+I40+I41+I19</f>
        <v>129.41523000000001</v>
      </c>
      <c r="J10" s="72">
        <f>J11+J12+J13+J14+J15+J16+J20+J31+J35+J38+J39+J40+J41+J19</f>
        <v>108396.88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101.04</v>
      </c>
      <c r="G11" s="31">
        <v>1.67</v>
      </c>
      <c r="H11" s="34">
        <f>ROUND((F11*G11*K11)/1000,5)</f>
        <v>50.452300000000001</v>
      </c>
      <c r="I11" s="31">
        <f>H11</f>
        <v>50.452300000000001</v>
      </c>
      <c r="J11" s="31">
        <f>ROUND(F11*G11*K11,2)</f>
        <v>50452.3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252.6-F11</f>
        <v>151.56</v>
      </c>
      <c r="G12" s="31">
        <v>1.27</v>
      </c>
      <c r="H12" s="34">
        <f>ROUND((F12*G12*C12)/1000,5)</f>
        <v>20.018039999999999</v>
      </c>
      <c r="I12" s="31">
        <f>H12</f>
        <v>20.018039999999999</v>
      </c>
      <c r="J12" s="31">
        <f>ROUND(F12*G12*K12,2)</f>
        <v>10009.02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22.018640000000001</v>
      </c>
      <c r="I16" s="31">
        <f t="shared" ref="I16:I29" si="0">H16</f>
        <v>22.018640000000001</v>
      </c>
      <c r="J16" s="31">
        <f>J17+J18</f>
        <v>11009.310000000001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101.04</v>
      </c>
      <c r="G17" s="31">
        <v>4.07</v>
      </c>
      <c r="H17" s="32">
        <f>ROUND((F17*G17*C17)/1000,5)</f>
        <v>9.8695900000000005</v>
      </c>
      <c r="I17" s="31">
        <f t="shared" si="0"/>
        <v>9.8695900000000005</v>
      </c>
      <c r="J17" s="31">
        <f>ROUND(F17*G17*K17,2)</f>
        <v>4934.79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151.56</v>
      </c>
      <c r="G18" s="31">
        <v>3.34</v>
      </c>
      <c r="H18" s="32">
        <f>ROUND((F18*G18*C18)/1000,5)</f>
        <v>12.149050000000001</v>
      </c>
      <c r="I18" s="31">
        <f t="shared" si="0"/>
        <v>12.149050000000001</v>
      </c>
      <c r="J18" s="31">
        <f>ROUND(F18*G18*K18,2)</f>
        <v>6074.52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11.808570000000001</v>
      </c>
      <c r="I20" s="31">
        <f t="shared" si="0"/>
        <v>11.808570000000001</v>
      </c>
      <c r="J20" s="31">
        <f>J21+J22+J23+J24+J25+J26+J27+J28+J29+J30</f>
        <v>11808.57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876</v>
      </c>
      <c r="G21" s="31">
        <v>2.81</v>
      </c>
      <c r="H21" s="32">
        <f t="shared" ref="H21:H30" si="1">ROUND((F21*G21*K21)/1000,5)</f>
        <v>10.69767</v>
      </c>
      <c r="I21" s="31">
        <f t="shared" si="0"/>
        <v>10.69767</v>
      </c>
      <c r="J21" s="31">
        <f t="shared" ref="J21:J29" si="2">ROUND(F21*G21*K21,2)</f>
        <v>10697.67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877</v>
      </c>
      <c r="G26" s="31">
        <v>2.64</v>
      </c>
      <c r="H26" s="32">
        <f t="shared" si="1"/>
        <v>0.40265000000000001</v>
      </c>
      <c r="I26" s="31">
        <f t="shared" si="0"/>
        <v>0.40265000000000001</v>
      </c>
      <c r="J26" s="31">
        <f t="shared" si="2"/>
        <v>402.65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24.435120000000001</v>
      </c>
      <c r="I31" s="31">
        <f>I32+I33+I34</f>
        <v>24.435120000000001</v>
      </c>
      <c r="J31" s="31">
        <f>J32+J33+J34</f>
        <v>24435.120000000003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904</v>
      </c>
      <c r="G32" s="31">
        <v>2.0099999999999998</v>
      </c>
      <c r="H32" s="32">
        <f>ROUND(F32*G32*K32/1000,5)</f>
        <v>3.63408</v>
      </c>
      <c r="I32" s="31">
        <f>H32</f>
        <v>3.63408</v>
      </c>
      <c r="J32" s="31">
        <f>ROUND(H32*1000,2)</f>
        <v>3634.08</v>
      </c>
      <c r="K32" s="3">
        <v>2</v>
      </c>
      <c r="L32" s="38"/>
      <c r="M32" s="38">
        <v>904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904</v>
      </c>
      <c r="G33" s="31">
        <v>7.67</v>
      </c>
      <c r="H33" s="32">
        <f>ROUND(G33*F33*K33/1000,5)</f>
        <v>20.80104</v>
      </c>
      <c r="I33" s="31">
        <f>H33</f>
        <v>20.80104</v>
      </c>
      <c r="J33" s="31">
        <f>ROUND(H33*1000,2)</f>
        <v>20801.04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40.799999999999997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91.8</v>
      </c>
      <c r="G38" s="31">
        <v>1.65</v>
      </c>
      <c r="H38" s="32">
        <f>ROUND((F38*G38*K38)/1000,5)</f>
        <v>0.15146999999999999</v>
      </c>
      <c r="I38" s="31">
        <f>H38</f>
        <v>0.15146999999999999</v>
      </c>
      <c r="J38" s="31">
        <f>ROUND(F38*G38*K38,2)</f>
        <v>151.47</v>
      </c>
      <c r="K38" s="3">
        <v>1</v>
      </c>
      <c r="L38" s="38">
        <f>M37+M38</f>
        <v>91.8</v>
      </c>
      <c r="M38" s="38">
        <v>51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107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0.42499999999999999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37.720029000000018</v>
      </c>
      <c r="I46" s="71">
        <f>I47+I53+I63+I68+I77+I85+I98+I103</f>
        <v>37.720029000000018</v>
      </c>
      <c r="J46" s="72">
        <f>J47+J53+J63+J68+J77+J85+J98+J103</f>
        <v>36588.429999999993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1.8859999999999999</v>
      </c>
      <c r="I47" s="25">
        <f>I48+I49+I50+I51+I52</f>
        <v>0</v>
      </c>
      <c r="J47" s="23">
        <f>J48+J49+J50+J51+J52</f>
        <v>1886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1.1315999999999999</v>
      </c>
      <c r="I49" s="31"/>
      <c r="J49" s="31">
        <f>ROUND(H49*1000,2)</f>
        <v>1131.5999999999999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0.75439999999999996</v>
      </c>
      <c r="I50" s="31"/>
      <c r="J50" s="31">
        <f>ROUND(H50*1000,2)</f>
        <v>754.4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2.6404000000000001</v>
      </c>
      <c r="I53" s="26">
        <f>I54+I55+I56+I57+I58+I59+I60+I61+I62</f>
        <v>0</v>
      </c>
      <c r="J53" s="23">
        <f>J54+J55+J56+J57+J58+J59+J60+J61+J62</f>
        <v>2640.4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2.6404000000000001</v>
      </c>
      <c r="I59" s="31"/>
      <c r="J59" s="31">
        <f t="shared" si="3"/>
        <v>2640.4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3.3948</v>
      </c>
      <c r="I68" s="26">
        <f>I69+I70+I71+I72+I75+I76</f>
        <v>0</v>
      </c>
      <c r="J68" s="23">
        <f>J69+J70+J71+J72+J73+J74+J75+J76</f>
        <v>3394.8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3.3948</v>
      </c>
      <c r="I76" s="31"/>
      <c r="J76" s="31">
        <f>ROUND(H76*1000,2)</f>
        <v>3394.8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5.2808000000000002</v>
      </c>
      <c r="I77" s="26">
        <f>I78+I79+I80+I81+I82+I83+I84</f>
        <v>0</v>
      </c>
      <c r="J77" s="23">
        <f>J78+J79+J80+J81+J82+J83+J84</f>
        <v>4149.2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2.6404000000000001</v>
      </c>
      <c r="I78" s="31"/>
      <c r="J78" s="31">
        <f t="shared" ref="J78:J83" si="4">ROUND(H78*1000,2)</f>
        <v>2640.4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1.5087999999999999</v>
      </c>
      <c r="I81" s="31"/>
      <c r="J81" s="31">
        <f t="shared" si="4"/>
        <v>1508.8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1.1315999999999999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12.824799999999998</v>
      </c>
      <c r="I85" s="26">
        <f>I86+I87+I88+I89+I90+I91+I92+I93+I94+I95+I96+I97</f>
        <v>0</v>
      </c>
      <c r="J85" s="23">
        <f>J86+J87+J88+J89+J90+J91+J92+J93+J94+J95+J96+J97</f>
        <v>12824.8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4.5263999999999998</v>
      </c>
      <c r="I90" s="31"/>
      <c r="J90" s="31">
        <f t="shared" si="5"/>
        <v>4526.3999999999996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6.0351999999999997</v>
      </c>
      <c r="I96" s="31"/>
      <c r="J96" s="31">
        <f t="shared" si="5"/>
        <v>6035.2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2.2631999999999999</v>
      </c>
      <c r="I97" s="31"/>
      <c r="J97" s="31">
        <f t="shared" si="5"/>
        <v>2263.1999999999998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1.5087999999999999</v>
      </c>
      <c r="I98" s="26">
        <f>I99+I100+I101+I102</f>
        <v>0</v>
      </c>
      <c r="J98" s="23">
        <f>J99+J100+J101+J102</f>
        <v>1508.8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1.5087999999999999</v>
      </c>
      <c r="I99" s="31">
        <v>0</v>
      </c>
      <c r="J99" s="31">
        <f>ROUND(H99*1000,2)</f>
        <v>1508.8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10.184429000000019</v>
      </c>
      <c r="I103" s="25">
        <f>I104+I105+I106+I107+I108</f>
        <v>37.720029000000018</v>
      </c>
      <c r="J103" s="23">
        <f>J104+J105+J106+J107+J108</f>
        <v>10184.43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2.4518</v>
      </c>
      <c r="I106" s="31"/>
      <c r="J106" s="31">
        <f>ROUND(H106*1000,2)</f>
        <v>2451.8000000000002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7.7326290000000188</v>
      </c>
      <c r="I108" s="34">
        <f>J197-I138-H181</f>
        <v>37.720029000000018</v>
      </c>
      <c r="J108" s="31">
        <f>ROUND(H108*1000,2)</f>
        <v>7732.63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146.32309100000001</v>
      </c>
      <c r="I109" s="71">
        <f>I110+I111+I112+I113+I114+I115+I116+I117+I118+I119+I120+I121+I122+I123+I124+I125+I126+I127+I128+I129+I130+I131+I132+I133+I134+I135+I136+I137+I138</f>
        <v>146.32009099999999</v>
      </c>
      <c r="J109" s="72">
        <f>J110+J111+J112+J113+J114+J115+J116+J117+J118+J119+J120+J121+J122+J123+J124+J125+J126+J127+J128+J129+J130+J131+J132+J133+J134+J135+J136+J137+J138</f>
        <v>138287.07999999999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5740</v>
      </c>
      <c r="H110" s="33">
        <f>ROUND(($I$138*0.05),5)</f>
        <v>5.74</v>
      </c>
      <c r="I110" s="31"/>
      <c r="J110" s="31">
        <f t="shared" ref="J110:J137" si="6">ROUND(H110*1000,2)</f>
        <v>5740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28700.019999999997</v>
      </c>
      <c r="H111" s="33">
        <f>ROUND(($I$138*0.25),5)</f>
        <v>28.700019999999999</v>
      </c>
      <c r="I111" s="31"/>
      <c r="J111" s="31">
        <f t="shared" si="6"/>
        <v>28700.02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13776.01</v>
      </c>
      <c r="H116" s="32">
        <f>ROUND(($I$138*0.12),5)</f>
        <v>13.776009999999999</v>
      </c>
      <c r="I116" s="31"/>
      <c r="J116" s="31">
        <f t="shared" si="6"/>
        <v>13776.01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31523</v>
      </c>
      <c r="H121" s="34">
        <v>31.523</v>
      </c>
      <c r="I121" s="31">
        <v>31.52</v>
      </c>
      <c r="J121" s="31">
        <f t="shared" si="6"/>
        <v>31523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17220.009999999998</v>
      </c>
      <c r="H125" s="32">
        <f>ROUND(($I$138*0.15),5)</f>
        <v>17.220009999999998</v>
      </c>
      <c r="I125" s="31"/>
      <c r="J125" s="31">
        <f t="shared" si="6"/>
        <v>17220.009999999998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12628.01</v>
      </c>
      <c r="H126" s="32">
        <f>ROUND(($I$138*0.11),5)</f>
        <v>12.62801</v>
      </c>
      <c r="I126" s="31"/>
      <c r="J126" s="31">
        <f t="shared" si="6"/>
        <v>12628.01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8036.0099999999993</v>
      </c>
      <c r="H128" s="32">
        <f>ROUND(($I$138*0.07),5)</f>
        <v>8.0360099999999992</v>
      </c>
      <c r="I128" s="31"/>
      <c r="J128" s="31">
        <f t="shared" si="6"/>
        <v>8036.01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20664.02</v>
      </c>
      <c r="H129" s="32">
        <f>ROUND(($I$138*0.18),5)</f>
        <v>20.664020000000001</v>
      </c>
      <c r="I129" s="31"/>
      <c r="J129" s="31">
        <f t="shared" si="6"/>
        <v>20664.02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8.036011000000002</v>
      </c>
      <c r="I138" s="34">
        <f>J197*0.7</f>
        <v>114.80009099999999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17.38</v>
      </c>
      <c r="I165" s="72">
        <f>I166+I167+I168</f>
        <v>17.38</v>
      </c>
      <c r="J165" s="72">
        <f>J166+J167+J168</f>
        <v>17380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17380</v>
      </c>
      <c r="H166" s="34">
        <v>17.38</v>
      </c>
      <c r="I166" s="31">
        <v>17.38</v>
      </c>
      <c r="J166" s="31">
        <f>ROUND(H166*1000,2)</f>
        <v>17380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38.476999999999997</v>
      </c>
      <c r="I169" s="72">
        <f>I170+I171+I172</f>
        <v>38.479999999999997</v>
      </c>
      <c r="J169" s="72">
        <f>J170+J171+J172</f>
        <v>38477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38477</v>
      </c>
      <c r="H170" s="32">
        <v>38.476999999999997</v>
      </c>
      <c r="I170" s="35">
        <v>38.479999999999997</v>
      </c>
      <c r="J170" s="31">
        <f>ROUND(H170*1000,2)</f>
        <v>38477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42.716999999999999</v>
      </c>
      <c r="I173" s="72">
        <v>42.72</v>
      </c>
      <c r="J173" s="72">
        <f>ROUND(H173*1000,2)</f>
        <v>42717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11.016999999999999</v>
      </c>
      <c r="I174" s="72">
        <v>11.02</v>
      </c>
      <c r="J174" s="72">
        <f>ROUND(H174*1000,2)</f>
        <v>11017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0.27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0.27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11.48001</v>
      </c>
      <c r="I178" s="72">
        <f>I179+I180+I181</f>
        <v>50.03</v>
      </c>
      <c r="J178" s="72">
        <f>J179+J180+J181</f>
        <v>11480.01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11.48001</v>
      </c>
      <c r="I181" s="31">
        <v>50.03</v>
      </c>
      <c r="J181" s="31">
        <f>ROUND(H181*1000,2)</f>
        <v>11480.01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482.81040000000002</v>
      </c>
      <c r="I194" s="62">
        <f>I10+I9+I42+I46+I109+I139+I151+I155+I160+I165+I169+I173+I174+I175+I178+I45</f>
        <v>610.50535000000002</v>
      </c>
      <c r="J194" s="63">
        <f ca="1">J10+J9+J42+J46+J109+J139+J151+J155+J160+J165+J169+J173+J174+J175+J178+J45</f>
        <v>389261.96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482.81040000000002</v>
      </c>
      <c r="I195" s="31">
        <f>J195/1000</f>
        <v>619.24451999999997</v>
      </c>
      <c r="J195" s="31">
        <v>619244.52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610.50535000000002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8.7391699999999446</v>
      </c>
      <c r="J197" s="82">
        <v>164.00013000000001</v>
      </c>
    </row>
    <row r="198" spans="1:75" hidden="1" x14ac:dyDescent="0.25">
      <c r="H198" s="49">
        <f>H9+H10+H42+H45+H46+H109+H139+H151+H155+H160+H165+H169+H173+H174+H175+H178+H182</f>
        <v>482.81040000000002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3">
    <tabColor rgb="FF00B0F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209.59</v>
      </c>
      <c r="I9" s="72">
        <v>209.59</v>
      </c>
      <c r="J9" s="72">
        <f>ROUND(H9*1000,2)</f>
        <v>209590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192.10929999999999</v>
      </c>
      <c r="I10" s="76">
        <f>I11+I12+I13+I14+I15+I16+I20+I31+I35+I38+I39+I40+I41+I19</f>
        <v>192.10929999999999</v>
      </c>
      <c r="J10" s="72">
        <f>J11+J12+J13+J14+J15+J16+J20+J31+J35+J38+J39+J40+J41+J19</f>
        <v>192109.3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151.27000000000001</v>
      </c>
      <c r="G11" s="31">
        <v>2.04</v>
      </c>
      <c r="H11" s="34">
        <f>ROUND((F11*G11*K11)/1000,5)</f>
        <v>92.268649999999994</v>
      </c>
      <c r="I11" s="31">
        <f>H11</f>
        <v>92.268649999999994</v>
      </c>
      <c r="J11" s="31">
        <f>ROUND(F11*G11*K11,2)</f>
        <v>92268.65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302.52999999999997</v>
      </c>
      <c r="G12" s="31">
        <v>1.78</v>
      </c>
      <c r="H12" s="34">
        <f>ROUND((F12*G12*C12)/1000,5)</f>
        <v>28.002179999999999</v>
      </c>
      <c r="I12" s="31">
        <f>H12</f>
        <v>28.002179999999999</v>
      </c>
      <c r="J12" s="31">
        <f>ROUND(F12*G12*K12,2)</f>
        <v>28002.18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ref="I15:I30" si="0">H15</f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14.303790000000001</v>
      </c>
      <c r="I16" s="31">
        <f t="shared" si="0"/>
        <v>14.303790000000001</v>
      </c>
      <c r="J16" s="31">
        <f>J17+J18</f>
        <v>14303.79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151.27000000000001</v>
      </c>
      <c r="G17" s="31">
        <v>2.88</v>
      </c>
      <c r="H17" s="32">
        <f>ROUND((F17*G17*C17)/1000,5)</f>
        <v>5.2278900000000004</v>
      </c>
      <c r="I17" s="31">
        <f t="shared" si="0"/>
        <v>5.2278900000000004</v>
      </c>
      <c r="J17" s="31">
        <f>ROUND(F17*G17*K17,2)</f>
        <v>5227.8900000000003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302.52999999999997</v>
      </c>
      <c r="G18" s="31">
        <v>2.5</v>
      </c>
      <c r="H18" s="32">
        <f>ROUND((F18*G18*C18)/1000,5)</f>
        <v>9.0759000000000007</v>
      </c>
      <c r="I18" s="31">
        <f t="shared" si="0"/>
        <v>9.0759000000000007</v>
      </c>
      <c r="J18" s="31">
        <f>ROUND(F18*G18*K18,2)</f>
        <v>9075.9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16.593219999999999</v>
      </c>
      <c r="I20" s="31">
        <f t="shared" si="0"/>
        <v>16.593219999999999</v>
      </c>
      <c r="J20" s="31">
        <f>J21+J22+J23+J24+J25+J26+J27+J28+J29+J30</f>
        <v>16593.22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5018.33</v>
      </c>
      <c r="G21" s="31">
        <v>2.81</v>
      </c>
      <c r="H21" s="32">
        <f t="shared" ref="H21:H30" si="1">ROUND((F21*G21*K21)/1000,5)</f>
        <v>14.101509999999999</v>
      </c>
      <c r="I21" s="31">
        <f t="shared" si="0"/>
        <v>14.101509999999999</v>
      </c>
      <c r="J21" s="31">
        <f t="shared" ref="J21:J30" si="2">ROUND(F21*G21*K21,2)</f>
        <v>14101.51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878</v>
      </c>
      <c r="G26" s="31">
        <v>2.64</v>
      </c>
      <c r="H26" s="32">
        <f t="shared" si="1"/>
        <v>0.59902</v>
      </c>
      <c r="I26" s="31">
        <f t="shared" si="0"/>
        <v>0.59902</v>
      </c>
      <c r="J26" s="31">
        <f t="shared" si="2"/>
        <v>599.02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646</v>
      </c>
      <c r="G27" s="31">
        <v>5.07</v>
      </c>
      <c r="H27" s="32">
        <f t="shared" si="1"/>
        <v>0.14602000000000001</v>
      </c>
      <c r="I27" s="31">
        <f t="shared" si="0"/>
        <v>0.14602000000000001</v>
      </c>
      <c r="J27" s="31">
        <f t="shared" si="2"/>
        <v>146.02000000000001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31.760249999999999</v>
      </c>
      <c r="I31" s="31">
        <f>I32+I33+I34</f>
        <v>31.760249999999999</v>
      </c>
      <c r="J31" s="31">
        <f>J32+J33+J34</f>
        <v>31760.25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1175</v>
      </c>
      <c r="G32" s="31">
        <v>2.0099999999999998</v>
      </c>
      <c r="H32" s="32">
        <f>ROUND(F32*G32*K32/1000,5)</f>
        <v>4.7234999999999996</v>
      </c>
      <c r="I32" s="31">
        <f>H32</f>
        <v>4.7234999999999996</v>
      </c>
      <c r="J32" s="31">
        <f>ROUND(H32*1000,2)</f>
        <v>4723.5</v>
      </c>
      <c r="K32" s="3">
        <v>2</v>
      </c>
      <c r="L32" s="38"/>
      <c r="M32" s="38">
        <v>1175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1175</v>
      </c>
      <c r="G33" s="31">
        <v>7.67</v>
      </c>
      <c r="H33" s="32">
        <f>ROUND(G33*F33*K33/1000,5)</f>
        <v>27.036750000000001</v>
      </c>
      <c r="I33" s="31">
        <f>H33</f>
        <v>27.036750000000001</v>
      </c>
      <c r="J33" s="31">
        <f>ROUND(H33*1000,2)</f>
        <v>27036.75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706.72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1590.12</v>
      </c>
      <c r="G38" s="31">
        <v>1.65</v>
      </c>
      <c r="H38" s="32">
        <f>ROUND((F38*G38*K38)/1000,5)</f>
        <v>2.6236999999999999</v>
      </c>
      <c r="I38" s="31">
        <f>H38</f>
        <v>2.6236999999999999</v>
      </c>
      <c r="J38" s="31">
        <f>ROUND(F38*G38*K38,2)</f>
        <v>2623.7</v>
      </c>
      <c r="K38" s="3">
        <v>1</v>
      </c>
      <c r="L38" s="38">
        <f>M37+M38</f>
        <v>1590.12</v>
      </c>
      <c r="M38" s="38">
        <v>883.4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95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0.377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167.54889800000001</v>
      </c>
      <c r="I46" s="71">
        <f>I47+I53+I63+I68+I77+I85+I98+I103</f>
        <v>167.54889800000001</v>
      </c>
      <c r="J46" s="72">
        <f>J47+J53+J63+J68+J77+J85+J98+J103</f>
        <v>162522.43000000002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8.3774499999999996</v>
      </c>
      <c r="I47" s="25">
        <f>I48+I49+I50+I51+I52</f>
        <v>0</v>
      </c>
      <c r="J47" s="23">
        <f>J48+J49+J50+J51+J52</f>
        <v>8377.4500000000007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5.0264699999999998</v>
      </c>
      <c r="I49" s="31"/>
      <c r="J49" s="31">
        <f>ROUND(H49*1000,2)</f>
        <v>5026.47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3.3509799999999998</v>
      </c>
      <c r="I50" s="31"/>
      <c r="J50" s="31">
        <f>ROUND(H50*1000,2)</f>
        <v>3350.98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11.72842</v>
      </c>
      <c r="I53" s="26">
        <f>I54+I55+I56+I57+I58+I59+I60+I61+I62</f>
        <v>0</v>
      </c>
      <c r="J53" s="23">
        <f>J54+J55+J56+J57+J58+J59+J60+J61+J62</f>
        <v>11728.42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11.72842</v>
      </c>
      <c r="I59" s="31"/>
      <c r="J59" s="31">
        <f t="shared" si="3"/>
        <v>11728.42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15.0794</v>
      </c>
      <c r="I68" s="26">
        <f>I69+I70+I71+I72+I75+I76</f>
        <v>0</v>
      </c>
      <c r="J68" s="23">
        <f>J69+J70+J71+J72+J73+J74+J75+J76</f>
        <v>15079.4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15.0794</v>
      </c>
      <c r="I76" s="31"/>
      <c r="J76" s="31">
        <f>ROUND(H76*1000,2)</f>
        <v>15079.4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23.456849999999999</v>
      </c>
      <c r="I77" s="26">
        <f>I78+I79+I80+I81+I82+I83+I84</f>
        <v>0</v>
      </c>
      <c r="J77" s="23">
        <f>J78+J79+J80+J81+J82+J83+J84</f>
        <v>18430.38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11.72842</v>
      </c>
      <c r="I78" s="31"/>
      <c r="J78" s="31">
        <f t="shared" ref="J78:J83" si="4">ROUND(H78*1000,2)</f>
        <v>11728.42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6.7019599999999997</v>
      </c>
      <c r="I81" s="31"/>
      <c r="J81" s="31">
        <f t="shared" si="4"/>
        <v>6701.96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5.0264699999999998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56.966620000000006</v>
      </c>
      <c r="I85" s="26">
        <f>I86+I87+I88+I89+I90+I91+I92+I93+I94+I95+I96+I97</f>
        <v>0</v>
      </c>
      <c r="J85" s="23">
        <f>J86+J87+J88+J89+J90+J91+J92+J93+J94+J95+J96+J97</f>
        <v>56966.62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20.105869999999999</v>
      </c>
      <c r="I90" s="31"/>
      <c r="J90" s="31">
        <f t="shared" si="5"/>
        <v>20105.87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26.80782</v>
      </c>
      <c r="I96" s="31"/>
      <c r="J96" s="31">
        <f t="shared" si="5"/>
        <v>26807.82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10.05293</v>
      </c>
      <c r="I97" s="31"/>
      <c r="J97" s="31">
        <f t="shared" si="5"/>
        <v>10052.93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6.7019599999999997</v>
      </c>
      <c r="I98" s="26">
        <f>I99+I100+I101+I102</f>
        <v>0</v>
      </c>
      <c r="J98" s="23">
        <f>J99+J100+J101+J102</f>
        <v>6701.96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6.7019599999999997</v>
      </c>
      <c r="I99" s="31">
        <v>0</v>
      </c>
      <c r="J99" s="31">
        <f>ROUND(H99*1000,2)</f>
        <v>6701.96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45.238197999999997</v>
      </c>
      <c r="I103" s="25">
        <f>I104+I105+I106+I107+I108</f>
        <v>167.54889800000001</v>
      </c>
      <c r="J103" s="23">
        <f>J104+J105+J106+J107+J108</f>
        <v>45238.2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10.89068</v>
      </c>
      <c r="I106" s="31"/>
      <c r="J106" s="31">
        <f>ROUND(H106*1000,2)</f>
        <v>10890.68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34.347517999999994</v>
      </c>
      <c r="I108" s="34">
        <f>J197-I138-H181</f>
        <v>167.54889800000001</v>
      </c>
      <c r="J108" s="31">
        <f>ROUND(H108*1000,2)</f>
        <v>34347.519999999997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543.38242199999991</v>
      </c>
      <c r="I109" s="71">
        <f>I110+I111+I112+I113+I114+I115+I116+I117+I118+I119+I120+I121+I122+I123+I124+I125+I126+I127+I128+I129+I130+I131+I132+I133+I134+I135+I136+I137+I138</f>
        <v>543.38142199999993</v>
      </c>
      <c r="J109" s="72">
        <f>J110+J111+J112+J113+J114+J115+J116+J117+J118+J119+J120+J121+J122+J123+J124+J125+J126+J127+J128+J129+J130+J131+J132+J133+J134+J135+J136+J137+J138</f>
        <v>507687.23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25496.57</v>
      </c>
      <c r="H110" s="33">
        <f>ROUND(($I$138*0.05),5)</f>
        <v>25.496569999999998</v>
      </c>
      <c r="I110" s="31"/>
      <c r="J110" s="31">
        <f t="shared" ref="J110:J137" si="6">ROUND(H110*1000,2)</f>
        <v>25496.57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127482.86</v>
      </c>
      <c r="H111" s="33">
        <f>ROUND(($I$138*0.25),5)</f>
        <v>127.48286</v>
      </c>
      <c r="I111" s="31"/>
      <c r="J111" s="31">
        <f t="shared" si="6"/>
        <v>127482.86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61191.77</v>
      </c>
      <c r="H116" s="32">
        <f>ROUND(($I$138*0.12),5)</f>
        <v>61.191769999999998</v>
      </c>
      <c r="I116" s="31"/>
      <c r="J116" s="31">
        <f t="shared" si="6"/>
        <v>61191.77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33451</v>
      </c>
      <c r="H121" s="34">
        <v>33.451000000000001</v>
      </c>
      <c r="I121" s="31">
        <v>33.450000000000003</v>
      </c>
      <c r="J121" s="31">
        <f t="shared" si="6"/>
        <v>33451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76489.710000000006</v>
      </c>
      <c r="H125" s="32">
        <f>ROUND(($I$138*0.15),5)</f>
        <v>76.489710000000002</v>
      </c>
      <c r="I125" s="31"/>
      <c r="J125" s="31">
        <f t="shared" si="6"/>
        <v>76489.710000000006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56092.46</v>
      </c>
      <c r="H126" s="32">
        <f>ROUND(($I$138*0.11),5)</f>
        <v>56.092460000000003</v>
      </c>
      <c r="I126" s="31"/>
      <c r="J126" s="31">
        <f t="shared" si="6"/>
        <v>56092.46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35695.199999999997</v>
      </c>
      <c r="H128" s="32">
        <f>ROUND(($I$138*0.07),5)</f>
        <v>35.6952</v>
      </c>
      <c r="I128" s="31"/>
      <c r="J128" s="31">
        <f t="shared" si="6"/>
        <v>35695.199999999997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91787.66</v>
      </c>
      <c r="H129" s="32">
        <f>ROUND(($I$138*0.18),5)</f>
        <v>91.787660000000002</v>
      </c>
      <c r="I129" s="31"/>
      <c r="J129" s="31">
        <f t="shared" si="6"/>
        <v>91787.66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35.695191999999885</v>
      </c>
      <c r="I138" s="34">
        <f>J197*0.7</f>
        <v>509.93142199999994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74.324160000000006</v>
      </c>
      <c r="I151" s="72">
        <f>I152+I153+I154</f>
        <v>74.319999999999993</v>
      </c>
      <c r="J151" s="72">
        <f ca="1">J152+J153+J154</f>
        <v>74324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2064.56</v>
      </c>
      <c r="H152" s="32">
        <f ca="1">ROUND((C152*F152*G152/1000),5)</f>
        <v>74.324160000000006</v>
      </c>
      <c r="I152" s="35">
        <v>74.319999999999993</v>
      </c>
      <c r="J152" s="31">
        <f ca="1">ROUND(H152*1000,2)</f>
        <v>74324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20.454999999999998</v>
      </c>
      <c r="I165" s="72">
        <f>I166+I167+I168</f>
        <v>20.46</v>
      </c>
      <c r="J165" s="72">
        <f>J166+J167+J168</f>
        <v>20455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20455</v>
      </c>
      <c r="H166" s="34">
        <v>20.454999999999998</v>
      </c>
      <c r="I166" s="31">
        <v>20.46</v>
      </c>
      <c r="J166" s="31">
        <f>ROUND(H166*1000,2)</f>
        <v>20455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58.801000000000002</v>
      </c>
      <c r="I169" s="72">
        <f>I170+I171+I172</f>
        <v>58.8</v>
      </c>
      <c r="J169" s="72">
        <f>J170+J171+J172</f>
        <v>58801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58801</v>
      </c>
      <c r="H170" s="32">
        <v>58.801000000000002</v>
      </c>
      <c r="I170" s="35">
        <v>58.8</v>
      </c>
      <c r="J170" s="31">
        <f>ROUND(H170*1000,2)</f>
        <v>58801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125.892</v>
      </c>
      <c r="I173" s="72">
        <v>125.89</v>
      </c>
      <c r="J173" s="72">
        <f>ROUND(H173*1000,2)</f>
        <v>125892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18.143000000000001</v>
      </c>
      <c r="I174" s="72">
        <v>18.14</v>
      </c>
      <c r="J174" s="72">
        <f>ROUND(H174*1000,2)</f>
        <v>18143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50.993139999999997</v>
      </c>
      <c r="I178" s="72">
        <f>I179+I180+I181</f>
        <v>76.459999999999994</v>
      </c>
      <c r="J178" s="72">
        <f>J179+J180+J181</f>
        <v>50993.14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50.993139999999997</v>
      </c>
      <c r="I181" s="31">
        <v>76.459999999999994</v>
      </c>
      <c r="J181" s="31">
        <f>ROUND(H181*1000,2)</f>
        <v>50993.14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1461.23892</v>
      </c>
      <c r="I194" s="62">
        <f>I10+I9+I42+I46+I109+I139+I151+I155+I160+I165+I169+I173+I174+I175+I178+I45</f>
        <v>1486.6996200000001</v>
      </c>
      <c r="J194" s="63">
        <f ca="1">J10+J9+J42+J46+J109+J139+J151+J155+J160+J165+J169+J173+J174+J175+J178+J45</f>
        <v>698498.31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1461.23892</v>
      </c>
      <c r="I195" s="31">
        <f>J195/1000</f>
        <v>1572.3233899999998</v>
      </c>
      <c r="J195" s="31">
        <v>1572323.39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1486.6996200000001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85.623769999999695</v>
      </c>
      <c r="J197" s="82">
        <v>728.47345999999993</v>
      </c>
    </row>
    <row r="198" spans="1:75" hidden="1" x14ac:dyDescent="0.25">
      <c r="H198" s="49">
        <f>H9+H10+H42+H45+H46+H109+H139+H151+H155+H160+H165+H169+H173+H174+H175+H178+H182</f>
        <v>1461.23892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4">
    <tabColor rgb="FF00B0F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206.34</v>
      </c>
      <c r="I9" s="72">
        <v>206.34</v>
      </c>
      <c r="J9" s="72">
        <f>ROUND(H9*1000,2)</f>
        <v>206340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224.95957999999999</v>
      </c>
      <c r="I10" s="76">
        <f>I11+I12+I13+I14+I15+I16+I20+I31+I35+I38+I39+I40+I41+I19</f>
        <v>224.95957999999999</v>
      </c>
      <c r="J10" s="72">
        <f>J11+J12+J13+J14+J15+J16+J20+J31+J35+J38+J39+J40+J41+J19</f>
        <v>224959.58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177</v>
      </c>
      <c r="G11" s="31">
        <v>2.04</v>
      </c>
      <c r="H11" s="34">
        <f>ROUND((F11*G11*K11)/1000,5)</f>
        <v>107.96292</v>
      </c>
      <c r="I11" s="31">
        <f>H11</f>
        <v>107.96292</v>
      </c>
      <c r="J11" s="31">
        <f>ROUND(F11*G11*K11,2)</f>
        <v>107962.92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531</v>
      </c>
      <c r="G12" s="31">
        <v>1.78</v>
      </c>
      <c r="H12" s="34">
        <f>ROUND((F12*G12*C12)/1000,5)</f>
        <v>49.149360000000001</v>
      </c>
      <c r="I12" s="31">
        <f>H12</f>
        <v>49.149360000000001</v>
      </c>
      <c r="J12" s="31">
        <f>ROUND(F12*G12*K12,2)</f>
        <v>49149.36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22.04712</v>
      </c>
      <c r="I16" s="31">
        <f t="shared" si="0"/>
        <v>22.04712</v>
      </c>
      <c r="J16" s="31">
        <f>J17+J18</f>
        <v>22047.119999999999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177</v>
      </c>
      <c r="G17" s="31">
        <v>2.88</v>
      </c>
      <c r="H17" s="32">
        <f>ROUND((F17*G17*C17)/1000,5)</f>
        <v>6.1171199999999999</v>
      </c>
      <c r="I17" s="31">
        <f t="shared" si="0"/>
        <v>6.1171199999999999</v>
      </c>
      <c r="J17" s="31">
        <f>ROUND(F17*G17*K17,2)</f>
        <v>6117.12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531</v>
      </c>
      <c r="G18" s="31">
        <v>2.5</v>
      </c>
      <c r="H18" s="32">
        <f>ROUND((F18*G18*C18)/1000,5)</f>
        <v>15.93</v>
      </c>
      <c r="I18" s="31">
        <f t="shared" si="0"/>
        <v>15.93</v>
      </c>
      <c r="J18" s="31">
        <f>ROUND(F18*G18*K18,2)</f>
        <v>15930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15.53495</v>
      </c>
      <c r="I20" s="31">
        <f t="shared" si="0"/>
        <v>15.53495</v>
      </c>
      <c r="J20" s="31">
        <f>J21+J22+J23+J24+J25+J26+J27+J28+J29+J30</f>
        <v>15534.95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879</v>
      </c>
      <c r="G21" s="31">
        <v>2.81</v>
      </c>
      <c r="H21" s="32">
        <f t="shared" ref="H21:H30" si="1">ROUND((F21*G21*K21)/1000,5)</f>
        <v>13.386839999999999</v>
      </c>
      <c r="I21" s="31">
        <f t="shared" si="0"/>
        <v>13.386839999999999</v>
      </c>
      <c r="J21" s="31">
        <f t="shared" ref="J21:J30" si="2">ROUND(F21*G21*K21,2)</f>
        <v>13386.84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880</v>
      </c>
      <c r="G26" s="31">
        <v>2.64</v>
      </c>
      <c r="H26" s="32">
        <f t="shared" si="1"/>
        <v>0.70091999999999999</v>
      </c>
      <c r="I26" s="31">
        <f t="shared" si="0"/>
        <v>0.70091999999999999</v>
      </c>
      <c r="J26" s="31">
        <f t="shared" si="2"/>
        <v>700.92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23.678279999999997</v>
      </c>
      <c r="I31" s="31">
        <f>I32+I33+I34</f>
        <v>23.678279999999997</v>
      </c>
      <c r="J31" s="31">
        <f>J32+J33+J34</f>
        <v>23678.28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876</v>
      </c>
      <c r="G32" s="31">
        <v>2.0099999999999998</v>
      </c>
      <c r="H32" s="32">
        <f>ROUND(F32*G32*K32/1000,5)</f>
        <v>3.5215200000000002</v>
      </c>
      <c r="I32" s="31">
        <f>H32</f>
        <v>3.5215200000000002</v>
      </c>
      <c r="J32" s="31">
        <f>ROUND(H32*1000,2)</f>
        <v>3521.52</v>
      </c>
      <c r="K32" s="3">
        <v>2</v>
      </c>
      <c r="L32" s="38"/>
      <c r="M32" s="38">
        <v>876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876</v>
      </c>
      <c r="G33" s="31">
        <v>7.67</v>
      </c>
      <c r="H33" s="32">
        <f>ROUND(G33*F33*K33/1000,5)</f>
        <v>20.156759999999998</v>
      </c>
      <c r="I33" s="31">
        <f>H33</f>
        <v>20.156759999999998</v>
      </c>
      <c r="J33" s="31">
        <f>ROUND(H33*1000,2)</f>
        <v>20156.759999999998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558.55999999999995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1256.76</v>
      </c>
      <c r="G38" s="31">
        <v>1.65</v>
      </c>
      <c r="H38" s="32">
        <f>ROUND((F38*G38*K38)/1000,5)</f>
        <v>2.0736500000000002</v>
      </c>
      <c r="I38" s="31">
        <f>H38</f>
        <v>2.0736500000000002</v>
      </c>
      <c r="J38" s="31">
        <f>ROUND(F38*G38*K38,2)</f>
        <v>2073.65</v>
      </c>
      <c r="K38" s="3">
        <v>1</v>
      </c>
      <c r="L38" s="38">
        <f>M37+M38</f>
        <v>1256.76</v>
      </c>
      <c r="M38" s="38">
        <v>698.2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120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0.47699999999999998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149.78603800000002</v>
      </c>
      <c r="I46" s="71">
        <f>I47+I53+I63+I68+I77+I85+I98+I103</f>
        <v>149.78603800000002</v>
      </c>
      <c r="J46" s="72">
        <f>J47+J53+J63+J68+J77+J85+J98+J103</f>
        <v>145292.46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7.4893000000000001</v>
      </c>
      <c r="I47" s="25">
        <f>I48+I49+I50+I51+I52</f>
        <v>0</v>
      </c>
      <c r="J47" s="23">
        <f>J48+J49+J50+J51+J52</f>
        <v>7489.2999999999993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4.4935799999999997</v>
      </c>
      <c r="I49" s="31"/>
      <c r="J49" s="31">
        <f>ROUND(H49*1000,2)</f>
        <v>4493.58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2.9957199999999999</v>
      </c>
      <c r="I50" s="31"/>
      <c r="J50" s="31">
        <f>ROUND(H50*1000,2)</f>
        <v>2995.72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10.48502</v>
      </c>
      <c r="I53" s="26">
        <f>I54+I55+I56+I57+I58+I59+I60+I61+I62</f>
        <v>0</v>
      </c>
      <c r="J53" s="23">
        <f>J54+J55+J56+J57+J58+J59+J60+J61+J62</f>
        <v>10485.02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10.48502</v>
      </c>
      <c r="I59" s="31"/>
      <c r="J59" s="31">
        <f t="shared" si="3"/>
        <v>10485.02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13.480740000000001</v>
      </c>
      <c r="I68" s="26">
        <f>I69+I70+I71+I72+I75+I76</f>
        <v>0</v>
      </c>
      <c r="J68" s="23">
        <f>J69+J70+J71+J72+J73+J74+J75+J76</f>
        <v>13480.74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13.480740000000001</v>
      </c>
      <c r="I76" s="31"/>
      <c r="J76" s="31">
        <f>ROUND(H76*1000,2)</f>
        <v>13480.74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20.970039999999997</v>
      </c>
      <c r="I77" s="26">
        <f>I78+I79+I80+I81+I82+I83+I84</f>
        <v>0</v>
      </c>
      <c r="J77" s="23">
        <f>J78+J79+J80+J81+J82+J83+J84</f>
        <v>16476.46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10.48502</v>
      </c>
      <c r="I78" s="31"/>
      <c r="J78" s="31">
        <f t="shared" ref="J78:J83" si="4">ROUND(H78*1000,2)</f>
        <v>10485.02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5.9914399999999999</v>
      </c>
      <c r="I81" s="31"/>
      <c r="J81" s="31">
        <f t="shared" si="4"/>
        <v>5991.44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4.4935799999999997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50.927250000000001</v>
      </c>
      <c r="I85" s="26">
        <f>I86+I87+I88+I89+I90+I91+I92+I93+I94+I95+I96+I97</f>
        <v>0</v>
      </c>
      <c r="J85" s="23">
        <f>J86+J87+J88+J89+J90+J91+J92+J93+J94+J95+J96+J97</f>
        <v>50927.25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17.974319999999999</v>
      </c>
      <c r="I90" s="31"/>
      <c r="J90" s="31">
        <f t="shared" si="5"/>
        <v>17974.32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23.965769999999999</v>
      </c>
      <c r="I96" s="31"/>
      <c r="J96" s="31">
        <f t="shared" si="5"/>
        <v>23965.77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8.9871599999999994</v>
      </c>
      <c r="I97" s="31"/>
      <c r="J97" s="31">
        <f t="shared" si="5"/>
        <v>8987.16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5.9914399999999999</v>
      </c>
      <c r="I98" s="26">
        <f>I99+I100+I101+I102</f>
        <v>0</v>
      </c>
      <c r="J98" s="23">
        <f>J99+J100+J101+J102</f>
        <v>5991.44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5.9914399999999999</v>
      </c>
      <c r="I99" s="31">
        <v>0</v>
      </c>
      <c r="J99" s="31">
        <f>ROUND(H99*1000,2)</f>
        <v>5991.44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40.442248000000021</v>
      </c>
      <c r="I103" s="25">
        <f>I104+I105+I106+I107+I108</f>
        <v>149.78603800000002</v>
      </c>
      <c r="J103" s="23">
        <f>J104+J105+J106+J107+J108</f>
        <v>40442.25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9.7360900000000008</v>
      </c>
      <c r="I106" s="31"/>
      <c r="J106" s="31">
        <f>ROUND(H106*1000,2)</f>
        <v>9736.09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30.70615800000002</v>
      </c>
      <c r="I108" s="34">
        <f>J197-I138-H181</f>
        <v>149.78603800000002</v>
      </c>
      <c r="J108" s="31">
        <f>ROUND(H108*1000,2)</f>
        <v>30706.16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485.28056199999986</v>
      </c>
      <c r="I109" s="71">
        <f>I110+I111+I112+I113+I114+I115+I116+I117+I118+I119+I120+I121+I122+I123+I124+I125+I126+I127+I128+I129+I130+I131+I132+I133+I134+I135+I136+I137+I138</f>
        <v>485.28056199999997</v>
      </c>
      <c r="J109" s="72">
        <f>J110+J111+J112+J113+J114+J115+J116+J117+J118+J119+J120+J121+J122+J123+J124+J125+J126+J127+J128+J129+J130+J131+J132+J133+J134+J135+J136+J137+J138</f>
        <v>453369.62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22793.53</v>
      </c>
      <c r="H110" s="33">
        <f>ROUND(($I$138*0.05),5)</f>
        <v>22.793530000000001</v>
      </c>
      <c r="I110" s="31"/>
      <c r="J110" s="31">
        <f t="shared" ref="J110:J137" si="6">ROUND(H110*1000,2)</f>
        <v>22793.53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113967.64</v>
      </c>
      <c r="H111" s="33">
        <f>ROUND(($I$138*0.25),5)</f>
        <v>113.96764</v>
      </c>
      <c r="I111" s="31"/>
      <c r="J111" s="31">
        <f t="shared" si="6"/>
        <v>113967.64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54704.47</v>
      </c>
      <c r="H116" s="32">
        <f>ROUND(($I$138*0.12),5)</f>
        <v>54.704470000000001</v>
      </c>
      <c r="I116" s="31"/>
      <c r="J116" s="31">
        <f t="shared" si="6"/>
        <v>54704.47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29410</v>
      </c>
      <c r="H121" s="34">
        <v>29.41</v>
      </c>
      <c r="I121" s="31">
        <v>29.41</v>
      </c>
      <c r="J121" s="31">
        <f t="shared" si="6"/>
        <v>29410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68380.58</v>
      </c>
      <c r="H125" s="32">
        <f>ROUND(($I$138*0.15),5)</f>
        <v>68.380579999999995</v>
      </c>
      <c r="I125" s="31"/>
      <c r="J125" s="31">
        <f t="shared" si="6"/>
        <v>68380.58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50145.760000000002</v>
      </c>
      <c r="H126" s="32">
        <f>ROUND(($I$138*0.11),5)</f>
        <v>50.145760000000003</v>
      </c>
      <c r="I126" s="31"/>
      <c r="J126" s="31">
        <f t="shared" si="6"/>
        <v>50145.760000000002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31910.94</v>
      </c>
      <c r="H128" s="32">
        <f>ROUND(($I$138*0.07),5)</f>
        <v>31.91094</v>
      </c>
      <c r="I128" s="31"/>
      <c r="J128" s="31">
        <f t="shared" si="6"/>
        <v>31910.94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82056.700000000012</v>
      </c>
      <c r="H129" s="32">
        <f>ROUND(($I$138*0.18),5)</f>
        <v>82.056700000000006</v>
      </c>
      <c r="I129" s="31"/>
      <c r="J129" s="31">
        <f t="shared" si="6"/>
        <v>82056.7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31.910941999999935</v>
      </c>
      <c r="I138" s="34">
        <f>J197*0.7</f>
        <v>455.87056199999995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77.957999999999998</v>
      </c>
      <c r="I151" s="72">
        <f>I152+I153+I154</f>
        <v>77.959999999999994</v>
      </c>
      <c r="J151" s="72">
        <f ca="1">J152+J153+J154</f>
        <v>77958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3248.25</v>
      </c>
      <c r="H152" s="32">
        <f ca="1">ROUND((C152*F152*G152/1000),5)</f>
        <v>77.957999999999998</v>
      </c>
      <c r="I152" s="35">
        <v>77.959999999999994</v>
      </c>
      <c r="J152" s="31">
        <f ca="1">ROUND(H152*1000,2)</f>
        <v>77958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26.582999999999998</v>
      </c>
      <c r="I165" s="72">
        <f>I166+I167+I168</f>
        <v>26.58</v>
      </c>
      <c r="J165" s="72">
        <f>J166+J167+J168</f>
        <v>26583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26583</v>
      </c>
      <c r="H166" s="34">
        <v>26.582999999999998</v>
      </c>
      <c r="I166" s="31">
        <v>26.58</v>
      </c>
      <c r="J166" s="31">
        <f>ROUND(H166*1000,2)</f>
        <v>26583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57.889000000000003</v>
      </c>
      <c r="I169" s="72">
        <f>I170+I171+I172</f>
        <v>57.89</v>
      </c>
      <c r="J169" s="72">
        <f>J170+J171+J172</f>
        <v>57889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57889</v>
      </c>
      <c r="H170" s="32">
        <v>57.889000000000003</v>
      </c>
      <c r="I170" s="35">
        <v>57.89</v>
      </c>
      <c r="J170" s="31">
        <f>ROUND(H170*1000,2)</f>
        <v>57889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63.924999999999997</v>
      </c>
      <c r="I173" s="72">
        <v>63.93</v>
      </c>
      <c r="J173" s="72">
        <f>ROUND(H173*1000,2)</f>
        <v>63925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31.734999999999999</v>
      </c>
      <c r="I174" s="72">
        <v>31.74</v>
      </c>
      <c r="J174" s="72">
        <f>ROUND(H174*1000,2)</f>
        <v>31735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45.587060000000001</v>
      </c>
      <c r="I178" s="72">
        <f>I179+I180+I181</f>
        <v>75.489999999999995</v>
      </c>
      <c r="J178" s="72">
        <f>J179+J180+J181</f>
        <v>45587.06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45.587060000000001</v>
      </c>
      <c r="I181" s="31">
        <v>75.489999999999995</v>
      </c>
      <c r="J181" s="31">
        <f>ROUND(H181*1000,2)</f>
        <v>45587.06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1370.04324</v>
      </c>
      <c r="I194" s="62">
        <f>I10+I9+I42+I46+I109+I139+I151+I155+I160+I165+I169+I173+I174+I175+I178+I45</f>
        <v>1399.9561800000001</v>
      </c>
      <c r="J194" s="63">
        <f ca="1">J10+J9+J42+J46+J109+J139+J151+J155+J160+J165+J169+J173+J174+J175+J178+J45</f>
        <v>630302.04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1370.04324</v>
      </c>
      <c r="I195" s="31">
        <f>J195/1000</f>
        <v>1547.9391599999999</v>
      </c>
      <c r="J195" s="31">
        <v>1547939.16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1399.9561800000001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147.98297999999977</v>
      </c>
      <c r="J197" s="82">
        <v>651.24365999999998</v>
      </c>
    </row>
    <row r="198" spans="1:75" hidden="1" x14ac:dyDescent="0.25">
      <c r="H198" s="49">
        <f>H9+H10+H42+H45+H46+H109+H139+H151+H155+H160+H165+H169+H173+H174+H175+H178+H182</f>
        <v>1370.04324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5">
    <tabColor rgb="FF00B0F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362.18</v>
      </c>
      <c r="I9" s="72">
        <v>362.18</v>
      </c>
      <c r="J9" s="72">
        <f>ROUND(H9*1000,2)</f>
        <v>362180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292.45404000000002</v>
      </c>
      <c r="I10" s="76">
        <f>I11+I12+I13+I14+I15+I16+I20+I31+I35+I38+I39+I40+I41+I19</f>
        <v>292.45404000000002</v>
      </c>
      <c r="J10" s="72">
        <f>J11+J12+J13+J14+J15+J16+J20+J31+J35+J38+J39+J40+J41+J19</f>
        <v>292454.03999999998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209.6</v>
      </c>
      <c r="G11" s="31">
        <v>2.04</v>
      </c>
      <c r="H11" s="34">
        <f>ROUND((F11*G11*K11)/1000,5)</f>
        <v>127.84762000000001</v>
      </c>
      <c r="I11" s="31">
        <f>H11</f>
        <v>127.84762000000001</v>
      </c>
      <c r="J11" s="31">
        <f>ROUND(F11*G11*K11,2)</f>
        <v>127847.62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628.79999999999995</v>
      </c>
      <c r="G12" s="31">
        <v>1.78</v>
      </c>
      <c r="H12" s="34">
        <f>ROUND((F12*G12*C12)/1000,5)</f>
        <v>58.201729999999998</v>
      </c>
      <c r="I12" s="31">
        <f>H12</f>
        <v>58.201729999999998</v>
      </c>
      <c r="J12" s="31">
        <f>ROUND(F12*G12*K12,2)</f>
        <v>58201.73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ref="I15:I30" si="0">H15</f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26.107780000000002</v>
      </c>
      <c r="I16" s="31">
        <f t="shared" si="0"/>
        <v>26.107780000000002</v>
      </c>
      <c r="J16" s="31">
        <f>J17+J18</f>
        <v>26107.78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209.6</v>
      </c>
      <c r="G17" s="31">
        <v>2.88</v>
      </c>
      <c r="H17" s="32">
        <f>ROUND((F17*G17*C17)/1000,5)</f>
        <v>7.2437800000000001</v>
      </c>
      <c r="I17" s="31">
        <f t="shared" si="0"/>
        <v>7.2437800000000001</v>
      </c>
      <c r="J17" s="31">
        <f>ROUND(F17*G17*K17,2)</f>
        <v>7243.78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628.79999999999995</v>
      </c>
      <c r="G18" s="31">
        <v>2.5</v>
      </c>
      <c r="H18" s="32">
        <f>ROUND((F18*G18*C18)/1000,5)</f>
        <v>18.864000000000001</v>
      </c>
      <c r="I18" s="31">
        <f t="shared" si="0"/>
        <v>18.864000000000001</v>
      </c>
      <c r="J18" s="31">
        <f>ROUND(F18*G18*K18,2)</f>
        <v>18864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26.805730000000001</v>
      </c>
      <c r="I20" s="31">
        <f t="shared" si="0"/>
        <v>26.805730000000001</v>
      </c>
      <c r="J20" s="31">
        <f>J21+J22+J23+J24+J25+J26+J27+J28+J29+J30</f>
        <v>26805.730000000003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881</v>
      </c>
      <c r="G21" s="31">
        <v>2.81</v>
      </c>
      <c r="H21" s="32">
        <f t="shared" ref="H21:H30" si="1">ROUND((F21*G21*K21)/1000,5)</f>
        <v>23.081340000000001</v>
      </c>
      <c r="I21" s="31">
        <f t="shared" si="0"/>
        <v>23.081340000000001</v>
      </c>
      <c r="J21" s="31">
        <f t="shared" ref="J21:J30" si="2">ROUND(F21*G21*K21,2)</f>
        <v>23081.34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882</v>
      </c>
      <c r="G26" s="31">
        <v>2.64</v>
      </c>
      <c r="H26" s="32">
        <f t="shared" si="1"/>
        <v>0.83001999999999998</v>
      </c>
      <c r="I26" s="31">
        <f t="shared" si="0"/>
        <v>0.83001999999999998</v>
      </c>
      <c r="J26" s="31">
        <f t="shared" si="2"/>
        <v>830.02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41.247779999999999</v>
      </c>
      <c r="I31" s="31">
        <f>I32+I33+I34</f>
        <v>41.247779999999999</v>
      </c>
      <c r="J31" s="31">
        <f>J32+J33+J34</f>
        <v>41247.78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1526</v>
      </c>
      <c r="G32" s="31">
        <v>2.0099999999999998</v>
      </c>
      <c r="H32" s="32">
        <f>ROUND(F32*G32*K32/1000,5)</f>
        <v>6.1345200000000002</v>
      </c>
      <c r="I32" s="31">
        <f>H32</f>
        <v>6.1345200000000002</v>
      </c>
      <c r="J32" s="31">
        <f>ROUND(H32*1000,2)</f>
        <v>6134.52</v>
      </c>
      <c r="K32" s="3">
        <v>2</v>
      </c>
      <c r="L32" s="38"/>
      <c r="M32" s="38">
        <v>1526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1526</v>
      </c>
      <c r="G33" s="31">
        <v>7.67</v>
      </c>
      <c r="H33" s="32">
        <f>ROUND(G33*F33*K33/1000,5)</f>
        <v>35.113259999999997</v>
      </c>
      <c r="I33" s="31">
        <f>H33</f>
        <v>35.113259999999997</v>
      </c>
      <c r="J33" s="31">
        <f>ROUND(H33*1000,2)</f>
        <v>35113.26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866.48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1949.58</v>
      </c>
      <c r="G38" s="31">
        <v>1.65</v>
      </c>
      <c r="H38" s="32">
        <f>ROUND((F38*G38*K38)/1000,5)</f>
        <v>3.2168100000000002</v>
      </c>
      <c r="I38" s="31">
        <f>H38</f>
        <v>3.2168100000000002</v>
      </c>
      <c r="J38" s="31">
        <f>ROUND(F38*G38*K38,2)</f>
        <v>3216.81</v>
      </c>
      <c r="K38" s="3">
        <v>1</v>
      </c>
      <c r="L38" s="38">
        <f>M37+M38</f>
        <v>1949.58</v>
      </c>
      <c r="M38" s="38">
        <v>1083.0999999999999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137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0.54400000000000004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260.22918199999981</v>
      </c>
      <c r="I46" s="71">
        <f>I47+I53+I63+I68+I77+I85+I98+I103</f>
        <v>260.22918199999981</v>
      </c>
      <c r="J46" s="72">
        <f>J47+J53+J63+J68+J77+J85+J98+J103</f>
        <v>252422.30000000002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13.01146</v>
      </c>
      <c r="I47" s="25">
        <f>I48+I49+I50+I51+I52</f>
        <v>0</v>
      </c>
      <c r="J47" s="23">
        <f>J48+J49+J50+J51+J52</f>
        <v>13011.46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7.8068799999999996</v>
      </c>
      <c r="I49" s="31"/>
      <c r="J49" s="31">
        <f>ROUND(H49*1000,2)</f>
        <v>7806.88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5.20458</v>
      </c>
      <c r="I50" s="31"/>
      <c r="J50" s="31">
        <f>ROUND(H50*1000,2)</f>
        <v>5204.58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18.21604</v>
      </c>
      <c r="I53" s="26">
        <f>I54+I55+I56+I57+I58+I59+I60+I61+I62</f>
        <v>0</v>
      </c>
      <c r="J53" s="23">
        <f>J54+J55+J56+J57+J58+J59+J60+J61+J62</f>
        <v>18216.04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18.21604</v>
      </c>
      <c r="I59" s="31"/>
      <c r="J59" s="31">
        <f t="shared" si="3"/>
        <v>18216.04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23.420629999999999</v>
      </c>
      <c r="I68" s="26">
        <f>I69+I70+I71+I72+I75+I76</f>
        <v>0</v>
      </c>
      <c r="J68" s="23">
        <f>J69+J70+J71+J72+J73+J74+J75+J76</f>
        <v>23420.63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23.420629999999999</v>
      </c>
      <c r="I76" s="31"/>
      <c r="J76" s="31">
        <f>ROUND(H76*1000,2)</f>
        <v>23420.63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36.432090000000002</v>
      </c>
      <c r="I77" s="26">
        <f>I78+I79+I80+I81+I82+I83+I84</f>
        <v>0</v>
      </c>
      <c r="J77" s="23">
        <f>J78+J79+J80+J81+J82+J83+J84</f>
        <v>28625.21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18.21604</v>
      </c>
      <c r="I78" s="31"/>
      <c r="J78" s="31">
        <f t="shared" ref="J78:J83" si="4">ROUND(H78*1000,2)</f>
        <v>18216.04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10.40917</v>
      </c>
      <c r="I81" s="31"/>
      <c r="J81" s="31">
        <f t="shared" si="4"/>
        <v>10409.17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7.8068799999999996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88.477919999999997</v>
      </c>
      <c r="I85" s="26">
        <f>I86+I87+I88+I89+I90+I91+I92+I93+I94+I95+I96+I97</f>
        <v>0</v>
      </c>
      <c r="J85" s="23">
        <f>J86+J87+J88+J89+J90+J91+J92+J93+J94+J95+J96+J97</f>
        <v>88477.92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31.227499999999999</v>
      </c>
      <c r="I90" s="31"/>
      <c r="J90" s="31">
        <f t="shared" si="5"/>
        <v>31227.5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41.636670000000002</v>
      </c>
      <c r="I96" s="31"/>
      <c r="J96" s="31">
        <f t="shared" si="5"/>
        <v>41636.67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15.61375</v>
      </c>
      <c r="I97" s="31"/>
      <c r="J97" s="31">
        <f t="shared" si="5"/>
        <v>15613.75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10.40917</v>
      </c>
      <c r="I98" s="26">
        <f>I99+I100+I101+I102</f>
        <v>0</v>
      </c>
      <c r="J98" s="23">
        <f>J99+J100+J101+J102</f>
        <v>10409.17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10.40917</v>
      </c>
      <c r="I99" s="31">
        <v>0</v>
      </c>
      <c r="J99" s="31">
        <f>ROUND(H99*1000,2)</f>
        <v>10409.17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70.261871999999812</v>
      </c>
      <c r="I103" s="25">
        <f>I104+I105+I106+I107+I108</f>
        <v>260.22918199999981</v>
      </c>
      <c r="J103" s="23">
        <f>J104+J105+J106+J107+J108</f>
        <v>70261.87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16.914899999999999</v>
      </c>
      <c r="I106" s="31"/>
      <c r="J106" s="31">
        <f>ROUND(H106*1000,2)</f>
        <v>16914.900000000001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53.346971999999809</v>
      </c>
      <c r="I108" s="34">
        <f>J197-I138-H181</f>
        <v>260.22918199999981</v>
      </c>
      <c r="J108" s="31">
        <f>ROUND(H108*1000,2)</f>
        <v>53346.97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845.71486799999946</v>
      </c>
      <c r="I109" s="71">
        <f>I110+I111+I112+I113+I114+I115+I116+I117+I118+I119+I120+I121+I122+I123+I124+I125+I126+I127+I128+I129+I130+I131+I132+I133+I134+I135+I136+I137+I138</f>
        <v>845.71186799999964</v>
      </c>
      <c r="J109" s="72">
        <f>J110+J111+J112+J113+J114+J115+J116+J117+J118+J119+J120+J121+J122+J123+J124+J125+J126+J127+J128+J129+J130+J131+J132+J133+J134+J135+J136+J137+J138</f>
        <v>790274.74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39600.090000000004</v>
      </c>
      <c r="H110" s="33">
        <f>ROUND(($I$138*0.05),5)</f>
        <v>39.600090000000002</v>
      </c>
      <c r="I110" s="31"/>
      <c r="J110" s="31">
        <f t="shared" ref="J110:J137" si="6">ROUND(H110*1000,2)</f>
        <v>39600.089999999997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198000.47</v>
      </c>
      <c r="H111" s="33">
        <f>ROUND(($I$138*0.25),5)</f>
        <v>198.00047000000001</v>
      </c>
      <c r="I111" s="31"/>
      <c r="J111" s="31">
        <f t="shared" si="6"/>
        <v>198000.47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95040.22</v>
      </c>
      <c r="H116" s="32">
        <f>ROUND(($I$138*0.12),5)</f>
        <v>95.040220000000005</v>
      </c>
      <c r="I116" s="31"/>
      <c r="J116" s="31">
        <f t="shared" si="6"/>
        <v>95040.22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53713</v>
      </c>
      <c r="H121" s="34">
        <v>53.713000000000001</v>
      </c>
      <c r="I121" s="31">
        <v>53.71</v>
      </c>
      <c r="J121" s="31">
        <f t="shared" si="6"/>
        <v>53713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118800.28</v>
      </c>
      <c r="H125" s="32">
        <f>ROUND(($I$138*0.15),5)</f>
        <v>118.80028</v>
      </c>
      <c r="I125" s="31"/>
      <c r="J125" s="31">
        <f t="shared" si="6"/>
        <v>118800.28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87120.21</v>
      </c>
      <c r="H126" s="32">
        <f>ROUND(($I$138*0.11),5)</f>
        <v>87.12021</v>
      </c>
      <c r="I126" s="31"/>
      <c r="J126" s="31">
        <f t="shared" si="6"/>
        <v>87120.21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55440.130000000005</v>
      </c>
      <c r="H128" s="32">
        <f>ROUND(($I$138*0.07),5)</f>
        <v>55.440130000000003</v>
      </c>
      <c r="I128" s="31"/>
      <c r="J128" s="31">
        <f t="shared" si="6"/>
        <v>55440.13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142560.34</v>
      </c>
      <c r="H129" s="32">
        <f>ROUND(($I$138*0.18),5)</f>
        <v>142.56034</v>
      </c>
      <c r="I129" s="31"/>
      <c r="J129" s="31">
        <f t="shared" si="6"/>
        <v>142560.34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55.440127999999532</v>
      </c>
      <c r="I138" s="34">
        <f>J197*0.7</f>
        <v>792.0018679999996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154.33008000000001</v>
      </c>
      <c r="I151" s="72">
        <f>I152+I153+I154</f>
        <v>154.33000000000001</v>
      </c>
      <c r="J151" s="72">
        <f ca="1">J152+J153+J154</f>
        <v>154330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3215.21</v>
      </c>
      <c r="H152" s="32">
        <f ca="1">ROUND((C152*F152*G152/1000),5)</f>
        <v>154.33008000000001</v>
      </c>
      <c r="I152" s="35">
        <v>154.33000000000001</v>
      </c>
      <c r="J152" s="31">
        <f ca="1">ROUND(H152*1000,2)</f>
        <v>154330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46.149000000000001</v>
      </c>
      <c r="I165" s="72">
        <f>I166+I167+I168</f>
        <v>46.15</v>
      </c>
      <c r="J165" s="72">
        <f>J166+J167+J168</f>
        <v>46149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46149</v>
      </c>
      <c r="H166" s="34">
        <v>46.149000000000001</v>
      </c>
      <c r="I166" s="31">
        <v>46.15</v>
      </c>
      <c r="J166" s="31">
        <f>ROUND(H166*1000,2)</f>
        <v>46149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101.608</v>
      </c>
      <c r="I169" s="72">
        <f>I170+I171+I172</f>
        <v>101.61</v>
      </c>
      <c r="J169" s="72">
        <f>J170+J171+J172</f>
        <v>101608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101608</v>
      </c>
      <c r="H170" s="32">
        <v>101.608</v>
      </c>
      <c r="I170" s="35">
        <v>101.61</v>
      </c>
      <c r="J170" s="31">
        <f>ROUND(H170*1000,2)</f>
        <v>101608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200.84100000000001</v>
      </c>
      <c r="I173" s="72">
        <v>200.84</v>
      </c>
      <c r="J173" s="72">
        <f>ROUND(H173*1000,2)</f>
        <v>200841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33.009</v>
      </c>
      <c r="I174" s="72">
        <v>33.01</v>
      </c>
      <c r="J174" s="72">
        <f>ROUND(H174*1000,2)</f>
        <v>33009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79.200190000000006</v>
      </c>
      <c r="I178" s="72">
        <f>I179+I180+I181</f>
        <v>132.5</v>
      </c>
      <c r="J178" s="72">
        <f>J179+J180+J181</f>
        <v>79200.19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79.200190000000006</v>
      </c>
      <c r="I181" s="31">
        <v>132.5</v>
      </c>
      <c r="J181" s="31">
        <f>ROUND(H181*1000,2)</f>
        <v>79200.19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2375.7153599999992</v>
      </c>
      <c r="I194" s="62">
        <f>I10+I9+I42+I46+I109+I139+I151+I155+I160+I165+I169+I173+I174+I175+I178+I45</f>
        <v>2429.0150899999999</v>
      </c>
      <c r="J194" s="63">
        <f ca="1">J10+J9+J42+J46+J109+J139+J151+J155+J160+J165+J169+J173+J174+J175+J178+J45</f>
        <v>1190441.01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2375.7153599999997</v>
      </c>
      <c r="I195" s="31">
        <f>J195/1000</f>
        <v>2716.9641000000001</v>
      </c>
      <c r="J195" s="31">
        <v>2716964.1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2429.0150899999999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287.94901000000027</v>
      </c>
      <c r="J197" s="82">
        <v>1131.4312399999994</v>
      </c>
    </row>
    <row r="198" spans="1:75" hidden="1" x14ac:dyDescent="0.25">
      <c r="H198" s="49">
        <f>H9+H10+H42+H45+H46+H109+H139+H151+H155+H160+H165+H169+H173+H174+H175+H178+H182</f>
        <v>2375.7153599999992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6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148.55000000000001</v>
      </c>
      <c r="I9" s="72">
        <v>148.55000000000001</v>
      </c>
      <c r="J9" s="72">
        <f>ROUND(H9*1000,2)</f>
        <v>148550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134.45457999999999</v>
      </c>
      <c r="I10" s="76">
        <f>I11+I12+I13+I14+I15+I16+I20+I31+I35+I38+I39+I40+I41+I19</f>
        <v>134.45457999999999</v>
      </c>
      <c r="J10" s="72">
        <f>J11+J12+J13+J14+J15+J16+J20+J31+J35+J38+J39+J40+J41+J19</f>
        <v>134454.58000000002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62.25</v>
      </c>
      <c r="G11" s="31">
        <v>2.29</v>
      </c>
      <c r="H11" s="34">
        <f>ROUND((F11*G11*K11)/1000,5)</f>
        <v>42.623199999999997</v>
      </c>
      <c r="I11" s="31">
        <f t="shared" ref="I11:I30" si="0">H11</f>
        <v>42.623199999999997</v>
      </c>
      <c r="J11" s="31">
        <f>ROUND(F11*G11*K11,2)</f>
        <v>42623.199999999997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186.75</v>
      </c>
      <c r="G12" s="31">
        <v>2</v>
      </c>
      <c r="H12" s="34">
        <f>ROUND((F12*G12*C12)/1000,5)</f>
        <v>19.422000000000001</v>
      </c>
      <c r="I12" s="31">
        <f t="shared" si="0"/>
        <v>19.422000000000001</v>
      </c>
      <c r="J12" s="31">
        <f>ROUND(F12*G12*K12,2)</f>
        <v>19422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8</v>
      </c>
      <c r="G13" s="31">
        <v>3.04</v>
      </c>
      <c r="H13" s="34">
        <f>ROUND((F13*G13*K13)/1000,5)</f>
        <v>7.2716799999999999</v>
      </c>
      <c r="I13" s="31">
        <f t="shared" si="0"/>
        <v>7.2716799999999999</v>
      </c>
      <c r="J13" s="31">
        <f>ROUND(F13*G13*K13,2)</f>
        <v>7271.68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8</v>
      </c>
      <c r="G14" s="31">
        <v>19.350000000000001</v>
      </c>
      <c r="H14" s="32">
        <f>ROUND((F14*G14*K14)/1000,5)</f>
        <v>8.0495999999999999</v>
      </c>
      <c r="I14" s="31">
        <f t="shared" si="0"/>
        <v>8.0495999999999999</v>
      </c>
      <c r="J14" s="31">
        <f>ROUND(F14*G14*K14,2)</f>
        <v>8049.6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8.2169999999999987</v>
      </c>
      <c r="I16" s="31">
        <f t="shared" si="0"/>
        <v>8.2169999999999987</v>
      </c>
      <c r="J16" s="31">
        <f>J17+J18</f>
        <v>8217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62.25</v>
      </c>
      <c r="G17" s="31">
        <v>3.29</v>
      </c>
      <c r="H17" s="32">
        <f>ROUND((F17*G17*C17)/1000,5)</f>
        <v>2.45763</v>
      </c>
      <c r="I17" s="31">
        <f t="shared" si="0"/>
        <v>2.45763</v>
      </c>
      <c r="J17" s="31">
        <f>ROUND(F17*G17*K17,2)</f>
        <v>2457.63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186.75</v>
      </c>
      <c r="G18" s="31">
        <v>2.57</v>
      </c>
      <c r="H18" s="32">
        <f>ROUND((F18*G18*C18)/1000,5)</f>
        <v>5.7593699999999997</v>
      </c>
      <c r="I18" s="31">
        <f t="shared" si="0"/>
        <v>5.7593699999999997</v>
      </c>
      <c r="J18" s="31">
        <f>ROUND(F18*G18*K18,2)</f>
        <v>5759.37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33.6</v>
      </c>
      <c r="G19" s="31">
        <v>8.43</v>
      </c>
      <c r="H19" s="32">
        <f>ROUND((F19*G19*K19)/1000,5)</f>
        <v>0.28325</v>
      </c>
      <c r="I19" s="31">
        <f t="shared" si="0"/>
        <v>0.28325</v>
      </c>
      <c r="J19" s="31">
        <f>ROUND(F19*G19*K19,2)</f>
        <v>283.25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10.720820000000002</v>
      </c>
      <c r="I20" s="31">
        <f t="shared" si="0"/>
        <v>10.720820000000002</v>
      </c>
      <c r="J20" s="31">
        <f>J21+J22+J23+J24+J25+J26+J27+J28+J29+J30</f>
        <v>10720.82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883</v>
      </c>
      <c r="G21" s="31">
        <v>2.81</v>
      </c>
      <c r="H21" s="32">
        <f t="shared" ref="H21:H30" si="1">ROUND((F21*G21*K21)/1000,5)</f>
        <v>9.7507000000000001</v>
      </c>
      <c r="I21" s="31">
        <f t="shared" si="0"/>
        <v>9.7507000000000001</v>
      </c>
      <c r="J21" s="31">
        <f t="shared" ref="J21:J30" si="2">ROUND(F21*G21*K21,2)</f>
        <v>9750.7000000000007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36</v>
      </c>
      <c r="G22" s="31">
        <v>1.75</v>
      </c>
      <c r="H22" s="32">
        <f t="shared" si="1"/>
        <v>2.8000000000000001E-2</v>
      </c>
      <c r="I22" s="31">
        <f t="shared" si="0"/>
        <v>2.8000000000000001E-2</v>
      </c>
      <c r="J22" s="31">
        <f t="shared" si="2"/>
        <v>28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716</v>
      </c>
      <c r="G23" s="31">
        <v>4.0999999999999996</v>
      </c>
      <c r="H23" s="32">
        <f t="shared" si="1"/>
        <v>0.21976000000000001</v>
      </c>
      <c r="I23" s="31">
        <f t="shared" si="0"/>
        <v>0.21976000000000001</v>
      </c>
      <c r="J23" s="31">
        <f t="shared" si="2"/>
        <v>219.76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717</v>
      </c>
      <c r="G24" s="31">
        <v>4.08</v>
      </c>
      <c r="H24" s="32">
        <f t="shared" si="1"/>
        <v>2.0559999999999998E-2</v>
      </c>
      <c r="I24" s="31">
        <f t="shared" si="0"/>
        <v>2.0559999999999998E-2</v>
      </c>
      <c r="J24" s="31">
        <f t="shared" si="2"/>
        <v>20.56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125</v>
      </c>
      <c r="G25" s="31">
        <v>3.93</v>
      </c>
      <c r="H25" s="32">
        <f t="shared" si="1"/>
        <v>2.751E-2</v>
      </c>
      <c r="I25" s="31">
        <f t="shared" si="0"/>
        <v>2.751E-2</v>
      </c>
      <c r="J25" s="31">
        <f t="shared" si="2"/>
        <v>27.51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93.38</v>
      </c>
      <c r="G26" s="31">
        <v>2.64</v>
      </c>
      <c r="H26" s="32">
        <f t="shared" si="1"/>
        <v>0.24651999999999999</v>
      </c>
      <c r="I26" s="31">
        <f t="shared" si="0"/>
        <v>0.24651999999999999</v>
      </c>
      <c r="J26" s="31">
        <f t="shared" si="2"/>
        <v>246.52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719</v>
      </c>
      <c r="G27" s="31">
        <v>5.07</v>
      </c>
      <c r="H27" s="32">
        <f t="shared" si="1"/>
        <v>6.4899999999999999E-2</v>
      </c>
      <c r="I27" s="31">
        <f t="shared" si="0"/>
        <v>6.4899999999999999E-2</v>
      </c>
      <c r="J27" s="31">
        <f t="shared" si="2"/>
        <v>64.900000000000006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317</v>
      </c>
      <c r="G28" s="31">
        <v>2.52</v>
      </c>
      <c r="H28" s="32">
        <f t="shared" si="1"/>
        <v>1.008E-2</v>
      </c>
      <c r="I28" s="31">
        <f t="shared" si="0"/>
        <v>1.008E-2</v>
      </c>
      <c r="J28" s="31">
        <f t="shared" si="2"/>
        <v>10.08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15.43413</v>
      </c>
      <c r="I31" s="31">
        <f>I32+I33+I34</f>
        <v>15.43413</v>
      </c>
      <c r="J31" s="31">
        <f>J32+J33+J34</f>
        <v>15434.13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571</v>
      </c>
      <c r="G32" s="31">
        <v>2.0099999999999998</v>
      </c>
      <c r="H32" s="32">
        <f>ROUND(F32*G32*K32/1000,5)</f>
        <v>2.29542</v>
      </c>
      <c r="I32" s="31">
        <f>H32</f>
        <v>2.29542</v>
      </c>
      <c r="J32" s="31">
        <f>ROUND(H32*1000,2)</f>
        <v>2295.42</v>
      </c>
      <c r="K32" s="3">
        <v>2</v>
      </c>
      <c r="L32" s="38"/>
      <c r="M32" s="38">
        <v>571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571</v>
      </c>
      <c r="G33" s="31">
        <v>7.67</v>
      </c>
      <c r="H33" s="32">
        <f>ROUND(G33*F33*K33/1000,5)</f>
        <v>13.13871</v>
      </c>
      <c r="I33" s="31">
        <f>H33</f>
        <v>13.13871</v>
      </c>
      <c r="J33" s="31">
        <f>ROUND(H33*1000,2)</f>
        <v>13138.71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150.32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338.22</v>
      </c>
      <c r="G38" s="31">
        <v>1.65</v>
      </c>
      <c r="H38" s="32">
        <f>ROUND((F38*G38*K38)/1000,5)</f>
        <v>0.55806</v>
      </c>
      <c r="I38" s="31">
        <f>H38</f>
        <v>0.55806</v>
      </c>
      <c r="J38" s="31">
        <f>ROUND(F38*G38*K38,2)</f>
        <v>558.05999999999995</v>
      </c>
      <c r="K38" s="3">
        <v>1</v>
      </c>
      <c r="L38" s="38">
        <f>M37+M38</f>
        <v>338.22</v>
      </c>
      <c r="M38" s="38">
        <v>187.9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34.875860000000003</v>
      </c>
      <c r="I42" s="72">
        <f>I43+I44</f>
        <v>34.875860000000003</v>
      </c>
      <c r="J42" s="72">
        <f>J43+J44</f>
        <v>34875.86</v>
      </c>
      <c r="K42" s="73"/>
      <c r="Q42" s="74" t="s">
        <v>327</v>
      </c>
      <c r="R42" s="74">
        <v>108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0.43</v>
      </c>
      <c r="G43" s="31">
        <v>222.21</v>
      </c>
      <c r="H43" s="32">
        <f>ROUND((F43*G43*K43)/1000,5)</f>
        <v>34.875860000000003</v>
      </c>
      <c r="I43" s="31">
        <f>H43</f>
        <v>34.875860000000003</v>
      </c>
      <c r="J43" s="31">
        <f>ROUND(H43*1000,2)</f>
        <v>34875.86</v>
      </c>
      <c r="K43" s="3">
        <v>365</v>
      </c>
      <c r="L43" s="38"/>
      <c r="M43" s="38"/>
      <c r="N43" s="4">
        <f>ROUND(R42*1.45/365,3)</f>
        <v>0.42899999999999999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82.792602000000016</v>
      </c>
      <c r="I46" s="71">
        <f>I47+I53+I63+I68+I77+I85+I98+I103</f>
        <v>82.792602000000002</v>
      </c>
      <c r="J46" s="72">
        <f>J47+J53+J63+J68+J77+J85+J98+J103</f>
        <v>80308.820000000007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4.1396300000000004</v>
      </c>
      <c r="I47" s="25">
        <f>I48+I49+I50+I51+I52</f>
        <v>0</v>
      </c>
      <c r="J47" s="23">
        <f>J48+J49+J50+J51+J52</f>
        <v>4139.63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2.4837799999999999</v>
      </c>
      <c r="I49" s="31"/>
      <c r="J49" s="31">
        <f>ROUND(H49*1000,2)</f>
        <v>2483.7800000000002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1.65585</v>
      </c>
      <c r="I50" s="31"/>
      <c r="J50" s="31">
        <f>ROUND(H50*1000,2)</f>
        <v>1655.85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5.7954800000000004</v>
      </c>
      <c r="I53" s="26">
        <f>I54+I55+I56+I57+I58+I59+I60+I61+I62</f>
        <v>0</v>
      </c>
      <c r="J53" s="23">
        <f>J54+J55+J56+J57+J58+J59+J60+J61+J62</f>
        <v>5795.48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5.7954800000000004</v>
      </c>
      <c r="I59" s="31"/>
      <c r="J59" s="31">
        <f t="shared" si="3"/>
        <v>5795.48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7.4513299999999996</v>
      </c>
      <c r="I68" s="26">
        <f>I69+I70+I71+I72+I75+I76</f>
        <v>0</v>
      </c>
      <c r="J68" s="23">
        <f>J69+J70+J71+J72+J73+J74+J75+J76</f>
        <v>7451.33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7.4513299999999996</v>
      </c>
      <c r="I76" s="31"/>
      <c r="J76" s="31">
        <f>ROUND(H76*1000,2)</f>
        <v>7451.33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11.590959999999999</v>
      </c>
      <c r="I77" s="26">
        <f>I78+I79+I80+I81+I82+I83+I84</f>
        <v>0</v>
      </c>
      <c r="J77" s="23">
        <f>J78+J79+J80+J81+J82+J83+J84</f>
        <v>9107.18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5.7954800000000004</v>
      </c>
      <c r="I78" s="31"/>
      <c r="J78" s="31">
        <f t="shared" ref="J78:J83" si="4">ROUND(H78*1000,2)</f>
        <v>5795.48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3.3117000000000001</v>
      </c>
      <c r="I81" s="31"/>
      <c r="J81" s="31">
        <f t="shared" si="4"/>
        <v>3311.7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2.4837799999999999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28.14949</v>
      </c>
      <c r="I85" s="26">
        <f>I86+I87+I88+I89+I90+I91+I92+I93+I94+I95+I96+I97</f>
        <v>0</v>
      </c>
      <c r="J85" s="23">
        <f>J86+J87+J88+J89+J90+J91+J92+J93+J94+J95+J96+J97</f>
        <v>28149.49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9.9351099999999999</v>
      </c>
      <c r="I90" s="31"/>
      <c r="J90" s="31">
        <f t="shared" si="5"/>
        <v>9935.11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13.24682</v>
      </c>
      <c r="I96" s="31"/>
      <c r="J96" s="31">
        <f t="shared" si="5"/>
        <v>13246.82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4.9675599999999998</v>
      </c>
      <c r="I97" s="31"/>
      <c r="J97" s="31">
        <f t="shared" si="5"/>
        <v>4967.5600000000004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3.3117000000000001</v>
      </c>
      <c r="I98" s="26">
        <f>I99+I100+I101+I102</f>
        <v>0</v>
      </c>
      <c r="J98" s="23">
        <f>J99+J100+J101+J102</f>
        <v>3311.7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3.3117000000000001</v>
      </c>
      <c r="I99" s="31">
        <v>0</v>
      </c>
      <c r="J99" s="31">
        <f>ROUND(H99*1000,2)</f>
        <v>3311.7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22.354012000000012</v>
      </c>
      <c r="I103" s="25">
        <f>I104+I105+I106+I107+I108</f>
        <v>82.792602000000002</v>
      </c>
      <c r="J103" s="23">
        <f>J104+J105+J106+J107+J108</f>
        <v>22354.010000000002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5.3815200000000001</v>
      </c>
      <c r="I106" s="31"/>
      <c r="J106" s="31">
        <f>ROUND(H106*1000,2)</f>
        <v>5381.52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16.97249200000001</v>
      </c>
      <c r="I108" s="34">
        <f>J197-I138-H181</f>
        <v>82.792602000000002</v>
      </c>
      <c r="J108" s="31">
        <f>ROUND(H108*1000,2)</f>
        <v>16972.490000000002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270.10248799999994</v>
      </c>
      <c r="I109" s="71">
        <f>I110+I111+I112+I113+I114+I115+I116+I117+I118+I119+I120+I121+I122+I123+I124+I125+I126+I127+I128+I129+I130+I131+I132+I133+I134+I135+I136+I137+I138</f>
        <v>270.10748799999993</v>
      </c>
      <c r="J109" s="72">
        <f>J110+J111+J112+J113+J114+J115+J116+J117+J118+J119+J120+J121+J122+J123+J124+J125+J126+J127+J128+J129+J130+J131+J132+J133+J134+J135+J136+J137+J138</f>
        <v>252464.05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12598.869999999999</v>
      </c>
      <c r="H110" s="33">
        <f>ROUND(($I$138*0.05),5)</f>
        <v>12.59887</v>
      </c>
      <c r="I110" s="31"/>
      <c r="J110" s="31">
        <f t="shared" ref="J110:J137" si="6">ROUND(H110*1000,2)</f>
        <v>12598.87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62994.37</v>
      </c>
      <c r="H111" s="33">
        <f>ROUND(($I$138*0.25),5)</f>
        <v>62.994370000000004</v>
      </c>
      <c r="I111" s="31"/>
      <c r="J111" s="31">
        <f t="shared" si="6"/>
        <v>62994.37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30237.300000000003</v>
      </c>
      <c r="H116" s="32">
        <f>ROUND(($I$138*0.12),5)</f>
        <v>30.237300000000001</v>
      </c>
      <c r="I116" s="31"/>
      <c r="J116" s="31">
        <f t="shared" si="6"/>
        <v>30237.3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18125</v>
      </c>
      <c r="H121" s="34">
        <v>18.125</v>
      </c>
      <c r="I121" s="31">
        <v>18.13</v>
      </c>
      <c r="J121" s="31">
        <f t="shared" si="6"/>
        <v>18125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37796.619999999995</v>
      </c>
      <c r="H125" s="32">
        <f>ROUND(($I$138*0.15),5)</f>
        <v>37.796619999999997</v>
      </c>
      <c r="I125" s="31"/>
      <c r="J125" s="31">
        <f t="shared" si="6"/>
        <v>37796.620000000003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27717.52</v>
      </c>
      <c r="H126" s="32">
        <f>ROUND(($I$138*0.11),5)</f>
        <v>27.71752</v>
      </c>
      <c r="I126" s="31"/>
      <c r="J126" s="31">
        <f t="shared" si="6"/>
        <v>27717.52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17638.419999999998</v>
      </c>
      <c r="H128" s="32">
        <f>ROUND(($I$138*0.07),5)</f>
        <v>17.63842</v>
      </c>
      <c r="I128" s="31"/>
      <c r="J128" s="31">
        <f t="shared" si="6"/>
        <v>17638.419999999998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45355.95</v>
      </c>
      <c r="H129" s="32">
        <f>ROUND(($I$138*0.18),5)</f>
        <v>45.35595</v>
      </c>
      <c r="I129" s="31"/>
      <c r="J129" s="31">
        <f t="shared" si="6"/>
        <v>45355.95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17.638437999999905</v>
      </c>
      <c r="I138" s="34">
        <f>J197*0.7</f>
        <v>251.97748799999991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7.3298800000000002</v>
      </c>
      <c r="I139" s="72">
        <f>I140+I141+I142+I143+I144+I145+I146+I147+I148+I149+I150</f>
        <v>7.3338799999999997</v>
      </c>
      <c r="J139" s="72">
        <f ca="1">J140+J141+J142+J143+J144+J145+J146+J147+J148+J149+J150</f>
        <v>7408.56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5076</v>
      </c>
      <c r="H142" s="34">
        <v>5.0759999999999996</v>
      </c>
      <c r="I142" s="31">
        <v>5.08</v>
      </c>
      <c r="J142" s="31">
        <f t="shared" si="7"/>
        <v>5076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39.644039999999997</v>
      </c>
      <c r="I151" s="72">
        <f>I152+I153+I154</f>
        <v>39.64</v>
      </c>
      <c r="J151" s="72">
        <f ca="1">J152+J153+J154</f>
        <v>39644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3303.67</v>
      </c>
      <c r="H152" s="32">
        <f ca="1">ROUND((C152*F152*G152/1000),5)</f>
        <v>39.644039999999997</v>
      </c>
      <c r="I152" s="35">
        <v>39.64</v>
      </c>
      <c r="J152" s="31">
        <f ca="1">ROUND(H152*1000,2)</f>
        <v>39644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41.673999999999999</v>
      </c>
      <c r="I169" s="72">
        <f>I170+I171+I172</f>
        <v>41.67</v>
      </c>
      <c r="J169" s="72">
        <f>J170+J171+J172</f>
        <v>41674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41674</v>
      </c>
      <c r="H170" s="32">
        <v>41.673999999999999</v>
      </c>
      <c r="I170" s="35">
        <v>41.67</v>
      </c>
      <c r="J170" s="31">
        <f>ROUND(H170*1000,2)</f>
        <v>41674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43.901000000000003</v>
      </c>
      <c r="I173" s="72">
        <v>43.9</v>
      </c>
      <c r="J173" s="72">
        <f>ROUND(H173*1000,2)</f>
        <v>43901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13.954000000000001</v>
      </c>
      <c r="I174" s="72">
        <v>13.95</v>
      </c>
      <c r="J174" s="72">
        <f>ROUND(H174*1000,2)</f>
        <v>13954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25.197749999999999</v>
      </c>
      <c r="I178" s="72">
        <f>I179+I180+I181</f>
        <v>54.34</v>
      </c>
      <c r="J178" s="72">
        <f>J179+J180+J181</f>
        <v>25197.75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25.197749999999999</v>
      </c>
      <c r="I181" s="31">
        <v>54.34</v>
      </c>
      <c r="J181" s="31">
        <f>ROUND(H181*1000,2)</f>
        <v>25197.75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842.47619999999984</v>
      </c>
      <c r="I194" s="62">
        <f>I10+I9+I42+I46+I109+I139+I151+I155+I160+I165+I169+I173+I174+I175+I178+I45</f>
        <v>871.62441000000001</v>
      </c>
      <c r="J194" s="63">
        <f ca="1">J10+J9+J42+J46+J109+J139+J151+J155+J160+J165+J169+J173+J174+J175+J178+J45</f>
        <v>427326.82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842.47619999999995</v>
      </c>
      <c r="I195" s="31">
        <f>J195/1000</f>
        <v>863.92806000000007</v>
      </c>
      <c r="J195" s="31">
        <v>863928.06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871.62441000000001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-7.6963499999999385</v>
      </c>
      <c r="J197" s="82">
        <v>359.96783999999991</v>
      </c>
    </row>
    <row r="198" spans="1:75" hidden="1" x14ac:dyDescent="0.25">
      <c r="H198" s="49">
        <f>H9+H10+H42+H45+H46+H109+H139+H151+H155+H160+H165+H169+H173+H174+H175+H178+H182</f>
        <v>842.47619999999984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B0F0"/>
    <pageSetUpPr fitToPage="1"/>
  </sheetPr>
  <dimension ref="A1:CQ210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422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126.12</v>
      </c>
      <c r="I9" s="72">
        <v>126.12</v>
      </c>
      <c r="J9" s="72">
        <f>ROUND(H9*1000,2)</f>
        <v>126120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171.67357000000001</v>
      </c>
      <c r="I10" s="76">
        <f>I11+I12+I13+I14+I15+I16+I20+I31+I35+I38+I39+I40+I41+I19</f>
        <v>171.67357000000001</v>
      </c>
      <c r="J10" s="72">
        <f>J11+J12+J13+J14+J15+J16+J20+J31+J35+J38+J39+J40+J41+J19</f>
        <v>171673.57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154.4</v>
      </c>
      <c r="G11" s="31">
        <v>2.04</v>
      </c>
      <c r="H11" s="34">
        <f>ROUND((F11*G11*K11)/1000,5)</f>
        <v>94.177819999999997</v>
      </c>
      <c r="I11" s="31">
        <f>H11</f>
        <v>94.177819999999997</v>
      </c>
      <c r="J11" s="31">
        <f>ROUND(F11*G11*K11,2)</f>
        <v>94177.82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386-F11</f>
        <v>231.6</v>
      </c>
      <c r="G12" s="31">
        <v>1.78</v>
      </c>
      <c r="H12" s="34">
        <f>ROUND((F12*G12*C12)/1000,5)</f>
        <v>21.436900000000001</v>
      </c>
      <c r="I12" s="31">
        <f>H12</f>
        <v>21.436900000000001</v>
      </c>
      <c r="J12" s="31">
        <f>ROUND(F12*G12*K12,2)</f>
        <v>21436.9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ref="I15:I30" si="0">H15</f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12.28406</v>
      </c>
      <c r="I16" s="31">
        <f t="shared" si="0"/>
        <v>12.28406</v>
      </c>
      <c r="J16" s="31">
        <f>J17+J18</f>
        <v>12284.060000000001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154.4</v>
      </c>
      <c r="G17" s="31">
        <v>2.88</v>
      </c>
      <c r="H17" s="32">
        <f>ROUND((F17*G17*C17)/1000,5)</f>
        <v>5.3360599999999998</v>
      </c>
      <c r="I17" s="31">
        <f t="shared" si="0"/>
        <v>5.3360599999999998</v>
      </c>
      <c r="J17" s="31">
        <f>ROUND(F17*G17*K17,2)</f>
        <v>5336.06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231.6</v>
      </c>
      <c r="G18" s="31">
        <v>2.5</v>
      </c>
      <c r="H18" s="32">
        <f>ROUND((F18*G18*C18)/1000,5)</f>
        <v>6.9480000000000004</v>
      </c>
      <c r="I18" s="31">
        <f t="shared" si="0"/>
        <v>6.9480000000000004</v>
      </c>
      <c r="J18" s="31">
        <f>ROUND(F18*G18*K18,2)</f>
        <v>6948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15.397810000000002</v>
      </c>
      <c r="I20" s="31">
        <f t="shared" si="0"/>
        <v>15.397810000000002</v>
      </c>
      <c r="J20" s="31">
        <f>J21+J22+J23+J24+J25+J26+J27+J28+J29+J30</f>
        <v>15397.810000000001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4594.67</v>
      </c>
      <c r="G21" s="31">
        <v>2.81</v>
      </c>
      <c r="H21" s="32">
        <f t="shared" ref="H21:H30" si="1">ROUND((F21*G21*K21)/1000,5)</f>
        <v>12.911020000000001</v>
      </c>
      <c r="I21" s="31">
        <f t="shared" si="0"/>
        <v>12.911020000000001</v>
      </c>
      <c r="J21" s="31">
        <f t="shared" ref="J21:J30" si="2">ROUND(F21*G21*K21,2)</f>
        <v>12911.02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724</v>
      </c>
      <c r="G26" s="31">
        <v>2.64</v>
      </c>
      <c r="H26" s="32">
        <f t="shared" si="1"/>
        <v>0.61141999999999996</v>
      </c>
      <c r="I26" s="31">
        <f t="shared" si="0"/>
        <v>0.61141999999999996</v>
      </c>
      <c r="J26" s="31">
        <f t="shared" si="2"/>
        <v>611.41999999999996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605</v>
      </c>
      <c r="G27" s="31">
        <v>5.07</v>
      </c>
      <c r="H27" s="32">
        <f t="shared" si="1"/>
        <v>0.24335999999999999</v>
      </c>
      <c r="I27" s="31">
        <f t="shared" si="0"/>
        <v>0.24335999999999999</v>
      </c>
      <c r="J27" s="31">
        <f t="shared" si="2"/>
        <v>243.36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21.083400000000001</v>
      </c>
      <c r="I31" s="31">
        <f>I32+I33+I34</f>
        <v>21.083400000000001</v>
      </c>
      <c r="J31" s="31">
        <f>J32+J33+J34</f>
        <v>21083.399999999998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780</v>
      </c>
      <c r="G32" s="31">
        <v>2.0099999999999998</v>
      </c>
      <c r="H32" s="32">
        <f>ROUND(F32*G32*K32/1000,5)</f>
        <v>3.1356000000000002</v>
      </c>
      <c r="I32" s="31">
        <f>H32</f>
        <v>3.1356000000000002</v>
      </c>
      <c r="J32" s="31">
        <f>ROUND(H32*1000,2)</f>
        <v>3135.6</v>
      </c>
      <c r="K32" s="3">
        <v>2</v>
      </c>
      <c r="L32" s="38"/>
      <c r="M32" s="38">
        <v>780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780</v>
      </c>
      <c r="G33" s="31">
        <v>7.67</v>
      </c>
      <c r="H33" s="32">
        <f>ROUND(G33*F33*K33/1000,5)</f>
        <v>17.947800000000001</v>
      </c>
      <c r="I33" s="31">
        <f>H33</f>
        <v>17.947800000000001</v>
      </c>
      <c r="J33" s="31">
        <f>ROUND(H33*1000,2)</f>
        <v>17947.8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226.88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510.48</v>
      </c>
      <c r="G38" s="31">
        <v>1.65</v>
      </c>
      <c r="H38" s="32">
        <f>ROUND((F38*G38*K38)/1000,5)</f>
        <v>0.84228999999999998</v>
      </c>
      <c r="I38" s="31">
        <f>H38</f>
        <v>0.84228999999999998</v>
      </c>
      <c r="J38" s="31">
        <f>ROUND(F38*G38*K38,2)</f>
        <v>842.29</v>
      </c>
      <c r="K38" s="3">
        <v>1</v>
      </c>
      <c r="L38" s="38">
        <f>M37+M38</f>
        <v>510.48</v>
      </c>
      <c r="M38" s="38">
        <v>283.60000000000002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103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0.40899999999999997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46.207667000000036</v>
      </c>
      <c r="I46" s="71">
        <f>I47+I53+I63+I68+I77+I85+I98+I103</f>
        <v>46.207667000000036</v>
      </c>
      <c r="J46" s="72">
        <f>J47+J53+J63+J68+J77+J85+J98+J103</f>
        <v>44821.440000000002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2.3103800000000003</v>
      </c>
      <c r="I47" s="25">
        <f>I48+I49+I50+I51+I52</f>
        <v>0</v>
      </c>
      <c r="J47" s="23">
        <f>J48+J49+J50+J51+J52</f>
        <v>2310.38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1.3862300000000001</v>
      </c>
      <c r="I49" s="31"/>
      <c r="J49" s="31">
        <f>ROUND(H49*1000,2)</f>
        <v>1386.23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0.92415000000000003</v>
      </c>
      <c r="I50" s="31"/>
      <c r="J50" s="31">
        <f>ROUND(H50*1000,2)</f>
        <v>924.15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3.23454</v>
      </c>
      <c r="I53" s="26">
        <f>I54+I55+I56+I57+I58+I59+I60+I61+I62</f>
        <v>0</v>
      </c>
      <c r="J53" s="23">
        <f>J54+J55+J56+J57+J58+J59+J60+J61+J62</f>
        <v>3234.54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3.23454</v>
      </c>
      <c r="I59" s="31"/>
      <c r="J59" s="31">
        <f t="shared" si="3"/>
        <v>3234.54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4.15869</v>
      </c>
      <c r="I68" s="26">
        <f>I69+I70+I71+I72+I75+I76</f>
        <v>0</v>
      </c>
      <c r="J68" s="23">
        <f>J69+J70+J71+J72+J73+J74+J75+J76</f>
        <v>4158.6899999999996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4.15869</v>
      </c>
      <c r="I76" s="31"/>
      <c r="J76" s="31">
        <f>ROUND(H76*1000,2)</f>
        <v>4158.6899999999996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6.4690799999999999</v>
      </c>
      <c r="I77" s="26">
        <f>I78+I79+I80+I81+I82+I83+I84</f>
        <v>0</v>
      </c>
      <c r="J77" s="23">
        <f>J78+J79+J80+J81+J82+J83+J84</f>
        <v>5082.8500000000004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3.23454</v>
      </c>
      <c r="I78" s="31"/>
      <c r="J78" s="31">
        <f t="shared" ref="J78:J83" si="4">ROUND(H78*1000,2)</f>
        <v>3234.54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1.8483099999999999</v>
      </c>
      <c r="I81" s="31"/>
      <c r="J81" s="31">
        <f t="shared" si="4"/>
        <v>1848.31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1.3862300000000001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15.710610000000001</v>
      </c>
      <c r="I85" s="26">
        <f>I86+I87+I88+I89+I90+I91+I92+I93+I94+I95+I96+I97</f>
        <v>0</v>
      </c>
      <c r="J85" s="23">
        <f>J86+J87+J88+J89+J90+J91+J92+J93+J94+J95+J96+J97</f>
        <v>15710.61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5.5449200000000003</v>
      </c>
      <c r="I90" s="31"/>
      <c r="J90" s="31">
        <f t="shared" si="5"/>
        <v>5544.92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7.39323</v>
      </c>
      <c r="I96" s="31"/>
      <c r="J96" s="31">
        <f t="shared" si="5"/>
        <v>7393.23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2.7724600000000001</v>
      </c>
      <c r="I97" s="31"/>
      <c r="J97" s="31">
        <f t="shared" si="5"/>
        <v>2772.46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1.8483099999999999</v>
      </c>
      <c r="I98" s="26">
        <f>I99+I100+I101+I102</f>
        <v>0</v>
      </c>
      <c r="J98" s="23">
        <f>J99+J100+J101+J102</f>
        <v>1848.31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1.8483099999999999</v>
      </c>
      <c r="I99" s="31">
        <v>0</v>
      </c>
      <c r="J99" s="31">
        <f>ROUND(H99*1000,2)</f>
        <v>1848.31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12.476057000000033</v>
      </c>
      <c r="I103" s="25">
        <f>I104+I105+I106+I107+I108</f>
        <v>46.207667000000036</v>
      </c>
      <c r="J103" s="23">
        <f>J104+J105+J106+J107+J108</f>
        <v>12476.06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3.0034999999999998</v>
      </c>
      <c r="I106" s="31"/>
      <c r="J106" s="31">
        <f>ROUND(H106*1000,2)</f>
        <v>3003.5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9.4725570000000339</v>
      </c>
      <c r="I108" s="34">
        <f>J197-I138-H181</f>
        <v>46.207667000000036</v>
      </c>
      <c r="J108" s="31">
        <f>ROUND(H108*1000,2)</f>
        <v>9472.56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179.50202300000001</v>
      </c>
      <c r="I109" s="71">
        <f>I110+I111+I112+I113+I114+I115+I116+I117+I118+I119+I120+I121+I122+I123+I124+I125+I126+I127+I128+I129+I130+I131+I132+I133+I134+I135+I136+I137+I138</f>
        <v>179.50202300000004</v>
      </c>
      <c r="J109" s="72">
        <f>J110+J111+J112+J113+J114+J115+J116+J117+J118+J119+J120+J121+J122+J123+J124+J125+J126+J127+J128+J129+J130+J131+J132+J133+J134+J135+J136+J137+J138</f>
        <v>169657.77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7031.6</v>
      </c>
      <c r="H110" s="33">
        <f>ROUND(($I$138*0.05),5)</f>
        <v>7.0316000000000001</v>
      </c>
      <c r="I110" s="31"/>
      <c r="J110" s="31">
        <f t="shared" ref="J110:J137" si="6">ROUND(H110*1000,2)</f>
        <v>7031.6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35158.009999999995</v>
      </c>
      <c r="H111" s="33">
        <f>ROUND(($I$138*0.25),5)</f>
        <v>35.158009999999997</v>
      </c>
      <c r="I111" s="31"/>
      <c r="J111" s="31">
        <f t="shared" si="6"/>
        <v>35158.01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16875.84</v>
      </c>
      <c r="H116" s="32">
        <f>ROUND(($I$138*0.12),5)</f>
        <v>16.87584</v>
      </c>
      <c r="I116" s="31"/>
      <c r="J116" s="31">
        <f t="shared" si="6"/>
        <v>16875.84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38870</v>
      </c>
      <c r="H121" s="34">
        <v>38.869999999999997</v>
      </c>
      <c r="I121" s="31">
        <v>38.869999999999997</v>
      </c>
      <c r="J121" s="31">
        <f t="shared" si="6"/>
        <v>38870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21094.799999999999</v>
      </c>
      <c r="H125" s="32">
        <f>ROUND(($I$138*0.15),5)</f>
        <v>21.094799999999999</v>
      </c>
      <c r="I125" s="31"/>
      <c r="J125" s="31">
        <f t="shared" si="6"/>
        <v>21094.799999999999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15469.519999999999</v>
      </c>
      <c r="H126" s="32">
        <f>ROUND(($I$138*0.11),5)</f>
        <v>15.469519999999999</v>
      </c>
      <c r="I126" s="31"/>
      <c r="J126" s="31">
        <f t="shared" si="6"/>
        <v>15469.52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9844.24</v>
      </c>
      <c r="H128" s="32">
        <f>ROUND(($I$138*0.07),5)</f>
        <v>9.8442399999999992</v>
      </c>
      <c r="I128" s="31"/>
      <c r="J128" s="31">
        <f t="shared" si="6"/>
        <v>9844.24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25313.759999999998</v>
      </c>
      <c r="H129" s="32">
        <f>ROUND(($I$138*0.18),5)</f>
        <v>25.313759999999998</v>
      </c>
      <c r="I129" s="31"/>
      <c r="J129" s="31">
        <f t="shared" si="6"/>
        <v>25313.759999999998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9.8442530000000517</v>
      </c>
      <c r="I138" s="34">
        <f>J197*0.7</f>
        <v>140.63202300000003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90.982079999999996</v>
      </c>
      <c r="I151" s="72">
        <f>I152+I153+I154</f>
        <v>90.98</v>
      </c>
      <c r="J151" s="72">
        <f ca="1">J152+J153+J154</f>
        <v>90982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2527.2800000000002</v>
      </c>
      <c r="H152" s="32">
        <f ca="1">ROUND((C152*F152*G152/1000),5)</f>
        <v>90.982079999999996</v>
      </c>
      <c r="I152" s="35">
        <v>90.98</v>
      </c>
      <c r="J152" s="31">
        <f ca="1">ROUND(H152*1000,2)</f>
        <v>90982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15.489000000000001</v>
      </c>
      <c r="I165" s="72">
        <f>I166+I167+I168</f>
        <v>15.49</v>
      </c>
      <c r="J165" s="72">
        <f>J166+J167+J168</f>
        <v>15489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15489</v>
      </c>
      <c r="H166" s="34">
        <v>15.489000000000001</v>
      </c>
      <c r="I166" s="31">
        <v>15.49</v>
      </c>
      <c r="J166" s="31">
        <f>ROUND(H166*1000,2)</f>
        <v>15489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35.383000000000003</v>
      </c>
      <c r="I169" s="72">
        <f>I170+I171+I172</f>
        <v>35.380000000000003</v>
      </c>
      <c r="J169" s="72">
        <f>J170+J171+J172</f>
        <v>35383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35383</v>
      </c>
      <c r="H170" s="32">
        <v>35.383000000000003</v>
      </c>
      <c r="I170" s="35">
        <v>35.380000000000003</v>
      </c>
      <c r="J170" s="31">
        <f>ROUND(H170*1000,2)</f>
        <v>35383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87.5</v>
      </c>
      <c r="I173" s="72">
        <v>87.5</v>
      </c>
      <c r="J173" s="72">
        <f>ROUND(H173*1000,2)</f>
        <v>87500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16.298999999999999</v>
      </c>
      <c r="I174" s="72">
        <v>16.3</v>
      </c>
      <c r="J174" s="72">
        <f>ROUND(H174*1000,2)</f>
        <v>16299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14.0632</v>
      </c>
      <c r="I178" s="72">
        <f>I179+I180+I181</f>
        <v>46.14</v>
      </c>
      <c r="J178" s="72">
        <f>J179+J180+J181</f>
        <v>14063.2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14.0632</v>
      </c>
      <c r="I181" s="31">
        <v>46.14</v>
      </c>
      <c r="J181" s="31">
        <f>ROUND(H181*1000,2)</f>
        <v>14063.2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783.21954000000017</v>
      </c>
      <c r="I194" s="62">
        <f>I10+I9+I42+I46+I109+I139+I151+I155+I160+I165+I169+I173+I174+I175+I178+I45</f>
        <v>815.29326000000003</v>
      </c>
      <c r="J194" s="63">
        <f ca="1">J10+J9+J42+J46+J109+J139+J151+J155+J160+J165+J169+J173+J174+J175+J178+J45</f>
        <v>510139.94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783.21954000000005</v>
      </c>
      <c r="I195" s="31">
        <f>J195/1000</f>
        <v>946.1161800000001</v>
      </c>
      <c r="J195" s="31">
        <v>946116.18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815.29326000000003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130.82292000000007</v>
      </c>
      <c r="J197" s="82">
        <v>200.90289000000007</v>
      </c>
    </row>
    <row r="198" spans="1:75" hidden="1" x14ac:dyDescent="0.25">
      <c r="H198" s="49">
        <f>H9+H10+H42+H45+H46+H109+H139+H151+H155+H160+H165+H169+H173+H174+H175+H178+H182</f>
        <v>783.21954000000017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7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299.55</v>
      </c>
      <c r="I9" s="72">
        <v>299.55</v>
      </c>
      <c r="J9" s="72">
        <f>ROUND(H9*1000,2)</f>
        <v>299550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479.82454999999993</v>
      </c>
      <c r="I10" s="76">
        <f>I11+I12+I13+I14+I15+I16+I20+I31+I35+I38+I39+I40+I41+I19</f>
        <v>479.82454999999993</v>
      </c>
      <c r="J10" s="72">
        <f>J11+J12+J13+J14+J15+J16+J20+J31+J35+J38+J39+J40+J41+J19</f>
        <v>479824.55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264.77</v>
      </c>
      <c r="G11" s="31">
        <v>2.29</v>
      </c>
      <c r="H11" s="34">
        <f>ROUND((F11*G11*K11)/1000,5)</f>
        <v>181.29067000000001</v>
      </c>
      <c r="I11" s="31">
        <f t="shared" ref="I11:I30" si="0">H11</f>
        <v>181.29067000000001</v>
      </c>
      <c r="J11" s="31">
        <f>ROUND(F11*G11*K11,2)</f>
        <v>181290.67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529.53</v>
      </c>
      <c r="G12" s="31">
        <v>2</v>
      </c>
      <c r="H12" s="34">
        <f>ROUND((F12*G12*C12)/1000,5)</f>
        <v>55.071120000000001</v>
      </c>
      <c r="I12" s="31">
        <f t="shared" si="0"/>
        <v>55.071120000000001</v>
      </c>
      <c r="J12" s="31">
        <f>ROUND(F12*G12*K12,2)</f>
        <v>55071.12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24</v>
      </c>
      <c r="G13" s="31">
        <v>3.04</v>
      </c>
      <c r="H13" s="34">
        <f>ROUND((F13*G13*K13)/1000,5)</f>
        <v>21.81504</v>
      </c>
      <c r="I13" s="31">
        <f t="shared" si="0"/>
        <v>21.81504</v>
      </c>
      <c r="J13" s="31">
        <f>ROUND(F13*G13*K13,2)</f>
        <v>21815.040000000001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24</v>
      </c>
      <c r="G14" s="31">
        <v>19.350000000000001</v>
      </c>
      <c r="H14" s="32">
        <f>ROUND((F14*G14*K14)/1000,5)</f>
        <v>24.148800000000001</v>
      </c>
      <c r="I14" s="31">
        <f t="shared" si="0"/>
        <v>24.148800000000001</v>
      </c>
      <c r="J14" s="31">
        <f>ROUND(F14*G14*K14,2)</f>
        <v>24148.799999999999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26.783830000000002</v>
      </c>
      <c r="I16" s="31">
        <f t="shared" si="0"/>
        <v>26.783830000000002</v>
      </c>
      <c r="J16" s="31">
        <f>J17+J18</f>
        <v>26783.83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264.77</v>
      </c>
      <c r="G17" s="31">
        <v>3.29</v>
      </c>
      <c r="H17" s="32">
        <f>ROUND((F17*G17*C17)/1000,5)</f>
        <v>10.45312</v>
      </c>
      <c r="I17" s="31">
        <f t="shared" si="0"/>
        <v>10.45312</v>
      </c>
      <c r="J17" s="31">
        <f>ROUND(F17*G17*K17,2)</f>
        <v>10453.120000000001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529.53</v>
      </c>
      <c r="G18" s="31">
        <v>2.57</v>
      </c>
      <c r="H18" s="32">
        <f>ROUND((F18*G18*C18)/1000,5)</f>
        <v>16.33071</v>
      </c>
      <c r="I18" s="31">
        <f t="shared" si="0"/>
        <v>16.33071</v>
      </c>
      <c r="J18" s="31">
        <f>ROUND(F18*G18*K18,2)</f>
        <v>16330.71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100.8</v>
      </c>
      <c r="G19" s="31">
        <v>8.43</v>
      </c>
      <c r="H19" s="32">
        <f>ROUND((F19*G19*K19)/1000,5)</f>
        <v>0.84974000000000005</v>
      </c>
      <c r="I19" s="31">
        <f t="shared" si="0"/>
        <v>0.84974000000000005</v>
      </c>
      <c r="J19" s="31">
        <f>ROUND(F19*G19*K19,2)</f>
        <v>849.74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32.531439999999989</v>
      </c>
      <c r="I20" s="31">
        <f t="shared" si="0"/>
        <v>32.531439999999989</v>
      </c>
      <c r="J20" s="31">
        <f>J21+J22+J23+J24+J25+J26+J27+J28+J29+J30</f>
        <v>32531.439999999995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10215.33</v>
      </c>
      <c r="G21" s="31">
        <v>2.81</v>
      </c>
      <c r="H21" s="32">
        <f t="shared" ref="H21:H30" si="1">ROUND((F21*G21*K21)/1000,5)</f>
        <v>28.705079999999999</v>
      </c>
      <c r="I21" s="31">
        <f t="shared" si="0"/>
        <v>28.705079999999999</v>
      </c>
      <c r="J21" s="31">
        <f t="shared" ref="J21:J30" si="2">ROUND(F21*G21*K21,2)</f>
        <v>28705.08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640</v>
      </c>
      <c r="G22" s="31">
        <v>1.75</v>
      </c>
      <c r="H22" s="32">
        <f t="shared" si="1"/>
        <v>8.4000000000000005E-2</v>
      </c>
      <c r="I22" s="31">
        <f t="shared" si="0"/>
        <v>8.4000000000000005E-2</v>
      </c>
      <c r="J22" s="31">
        <f t="shared" si="2"/>
        <v>84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701</v>
      </c>
      <c r="G23" s="31">
        <v>4.0999999999999996</v>
      </c>
      <c r="H23" s="32">
        <f t="shared" si="1"/>
        <v>0.65927999999999998</v>
      </c>
      <c r="I23" s="31">
        <f t="shared" si="0"/>
        <v>0.65927999999999998</v>
      </c>
      <c r="J23" s="31">
        <f t="shared" si="2"/>
        <v>659.28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702</v>
      </c>
      <c r="G24" s="31">
        <v>4.08</v>
      </c>
      <c r="H24" s="32">
        <f t="shared" si="1"/>
        <v>6.1690000000000002E-2</v>
      </c>
      <c r="I24" s="31">
        <f t="shared" si="0"/>
        <v>6.1690000000000002E-2</v>
      </c>
      <c r="J24" s="31">
        <f t="shared" si="2"/>
        <v>61.69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686</v>
      </c>
      <c r="G25" s="31">
        <v>3.93</v>
      </c>
      <c r="H25" s="32">
        <f t="shared" si="1"/>
        <v>8.2530000000000006E-2</v>
      </c>
      <c r="I25" s="31">
        <f t="shared" si="0"/>
        <v>8.2530000000000006E-2</v>
      </c>
      <c r="J25" s="31">
        <f t="shared" si="2"/>
        <v>82.53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884</v>
      </c>
      <c r="G26" s="31">
        <v>2.64</v>
      </c>
      <c r="H26" s="32">
        <f t="shared" si="1"/>
        <v>1.2422500000000001</v>
      </c>
      <c r="I26" s="31">
        <f t="shared" si="0"/>
        <v>1.2422500000000001</v>
      </c>
      <c r="J26" s="31">
        <f t="shared" si="2"/>
        <v>1242.25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605</v>
      </c>
      <c r="G27" s="31">
        <v>5.07</v>
      </c>
      <c r="H27" s="32">
        <f t="shared" si="1"/>
        <v>0.24335999999999999</v>
      </c>
      <c r="I27" s="31">
        <f t="shared" si="0"/>
        <v>0.24335999999999999</v>
      </c>
      <c r="J27" s="31">
        <f t="shared" si="2"/>
        <v>243.36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43</v>
      </c>
      <c r="G28" s="31">
        <v>2.52</v>
      </c>
      <c r="H28" s="32">
        <f t="shared" si="1"/>
        <v>3.78E-2</v>
      </c>
      <c r="I28" s="31">
        <f t="shared" si="0"/>
        <v>3.78E-2</v>
      </c>
      <c r="J28" s="31">
        <f t="shared" si="2"/>
        <v>37.799999999999997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674</v>
      </c>
      <c r="G29" s="31">
        <v>2.0499999999999998</v>
      </c>
      <c r="H29" s="32">
        <f t="shared" si="1"/>
        <v>2.1530000000000001E-2</v>
      </c>
      <c r="I29" s="31">
        <f t="shared" si="0"/>
        <v>2.1530000000000001E-2</v>
      </c>
      <c r="J29" s="31">
        <f t="shared" si="2"/>
        <v>21.53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45.788820000000001</v>
      </c>
      <c r="I31" s="31">
        <f>I32+I33+I34</f>
        <v>45.788820000000001</v>
      </c>
      <c r="J31" s="31">
        <f>J32+J33+J34</f>
        <v>45788.82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1694</v>
      </c>
      <c r="G32" s="31">
        <v>2.0099999999999998</v>
      </c>
      <c r="H32" s="32">
        <f>ROUND(F32*G32*K32/1000,5)</f>
        <v>6.8098799999999997</v>
      </c>
      <c r="I32" s="31">
        <f>H32</f>
        <v>6.8098799999999997</v>
      </c>
      <c r="J32" s="31">
        <f>ROUND(H32*1000,2)</f>
        <v>6809.88</v>
      </c>
      <c r="K32" s="3">
        <v>2</v>
      </c>
      <c r="L32" s="38"/>
      <c r="M32" s="38">
        <v>1694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1694</v>
      </c>
      <c r="G33" s="31">
        <v>7.67</v>
      </c>
      <c r="H33" s="32">
        <f>ROUND(G33*F33*K33/1000,5)</f>
        <v>38.978940000000001</v>
      </c>
      <c r="I33" s="31">
        <f>H33</f>
        <v>38.978940000000001</v>
      </c>
      <c r="J33" s="31">
        <f>ROUND(H33*1000,2)</f>
        <v>38978.94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1089.76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2451.96</v>
      </c>
      <c r="G38" s="31">
        <v>1.65</v>
      </c>
      <c r="H38" s="32">
        <f>ROUND((F38*G38*K38)/1000,5)</f>
        <v>4.0457299999999998</v>
      </c>
      <c r="I38" s="31">
        <f>H38</f>
        <v>4.0457299999999998</v>
      </c>
      <c r="J38" s="31">
        <f>ROUND(F38*G38*K38,2)</f>
        <v>4045.73</v>
      </c>
      <c r="K38" s="3">
        <v>1</v>
      </c>
      <c r="L38" s="38">
        <f>M37+M38</f>
        <v>2451.96</v>
      </c>
      <c r="M38" s="38">
        <v>1362.2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73.807050000000004</v>
      </c>
      <c r="I42" s="72">
        <f>I43+I44</f>
        <v>73.807050000000004</v>
      </c>
      <c r="J42" s="72">
        <f>J43+J44</f>
        <v>73807.05</v>
      </c>
      <c r="K42" s="73"/>
      <c r="Q42" s="74" t="s">
        <v>327</v>
      </c>
      <c r="R42" s="74">
        <v>228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0.91</v>
      </c>
      <c r="G43" s="31">
        <v>222.21</v>
      </c>
      <c r="H43" s="32">
        <f>ROUND((F43*G43*K43)/1000,5)</f>
        <v>73.807050000000004</v>
      </c>
      <c r="I43" s="31">
        <f>H43</f>
        <v>73.807050000000004</v>
      </c>
      <c r="J43" s="31">
        <f>ROUND(H43*1000,2)</f>
        <v>73807.05</v>
      </c>
      <c r="K43" s="3">
        <v>365</v>
      </c>
      <c r="L43" s="38"/>
      <c r="M43" s="38"/>
      <c r="N43" s="4">
        <f>ROUND(R42*1.45/365,3)</f>
        <v>0.90600000000000003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117.77629800000014</v>
      </c>
      <c r="I46" s="71">
        <f>I47+I53+I63+I68+I77+I85+I98+I103</f>
        <v>117.77629800000012</v>
      </c>
      <c r="J46" s="72">
        <f>J47+J53+J63+J68+J77+J85+J98+J103</f>
        <v>114243.01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5.8888199999999999</v>
      </c>
      <c r="I47" s="25">
        <f>I48+I49+I50+I51+I52</f>
        <v>0</v>
      </c>
      <c r="J47" s="23">
        <f>J48+J49+J50+J51+J52</f>
        <v>5888.82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3.53329</v>
      </c>
      <c r="I49" s="31"/>
      <c r="J49" s="31">
        <f>ROUND(H49*1000,2)</f>
        <v>3533.29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2.3555299999999999</v>
      </c>
      <c r="I50" s="31"/>
      <c r="J50" s="31">
        <f>ROUND(H50*1000,2)</f>
        <v>2355.5300000000002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8.2443399999999993</v>
      </c>
      <c r="I53" s="26">
        <f>I54+I55+I56+I57+I58+I59+I60+I61+I62</f>
        <v>0</v>
      </c>
      <c r="J53" s="23">
        <f>J54+J55+J56+J57+J58+J59+J60+J61+J62</f>
        <v>8244.34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8.2443399999999993</v>
      </c>
      <c r="I59" s="31"/>
      <c r="J59" s="31">
        <f t="shared" si="3"/>
        <v>8244.34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10.599869999999999</v>
      </c>
      <c r="I68" s="26">
        <f>I69+I70+I71+I72+I75+I76</f>
        <v>0</v>
      </c>
      <c r="J68" s="23">
        <f>J69+J70+J71+J72+J73+J74+J75+J76</f>
        <v>10599.87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10.599869999999999</v>
      </c>
      <c r="I76" s="31"/>
      <c r="J76" s="31">
        <f>ROUND(H76*1000,2)</f>
        <v>10599.87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16.488679999999999</v>
      </c>
      <c r="I77" s="26">
        <f>I78+I79+I80+I81+I82+I83+I84</f>
        <v>0</v>
      </c>
      <c r="J77" s="23">
        <f>J78+J79+J80+J81+J82+J83+J84</f>
        <v>12955.39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8.2443399999999993</v>
      </c>
      <c r="I78" s="31"/>
      <c r="J78" s="31">
        <f t="shared" ref="J78:J83" si="4">ROUND(H78*1000,2)</f>
        <v>8244.34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4.7110500000000002</v>
      </c>
      <c r="I81" s="31"/>
      <c r="J81" s="31">
        <f t="shared" si="4"/>
        <v>4711.05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3.53329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40.043950000000002</v>
      </c>
      <c r="I85" s="26">
        <f>I86+I87+I88+I89+I90+I91+I92+I93+I94+I95+I96+I97</f>
        <v>0</v>
      </c>
      <c r="J85" s="23">
        <f>J86+J87+J88+J89+J90+J91+J92+J93+J94+J95+J96+J97</f>
        <v>40043.949999999997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14.13316</v>
      </c>
      <c r="I90" s="31"/>
      <c r="J90" s="31">
        <f t="shared" si="5"/>
        <v>14133.16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18.84421</v>
      </c>
      <c r="I96" s="31"/>
      <c r="J96" s="31">
        <f t="shared" si="5"/>
        <v>18844.21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7.0665800000000001</v>
      </c>
      <c r="I97" s="31"/>
      <c r="J97" s="31">
        <f t="shared" si="5"/>
        <v>7066.58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4.7110500000000002</v>
      </c>
      <c r="I98" s="26">
        <f>I99+I100+I101+I102</f>
        <v>0</v>
      </c>
      <c r="J98" s="23">
        <f>J99+J100+J101+J102</f>
        <v>4711.05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4.7110500000000002</v>
      </c>
      <c r="I99" s="31">
        <v>0</v>
      </c>
      <c r="J99" s="31">
        <f>ROUND(H99*1000,2)</f>
        <v>4711.05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31.799588000000135</v>
      </c>
      <c r="I103" s="25">
        <f>I104+I105+I106+I107+I108</f>
        <v>117.77629800000012</v>
      </c>
      <c r="J103" s="23">
        <f>J104+J105+J106+J107+J108</f>
        <v>31799.59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7.6554599999999997</v>
      </c>
      <c r="I106" s="31"/>
      <c r="J106" s="31">
        <f>ROUND(H106*1000,2)</f>
        <v>7655.46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24.144128000000137</v>
      </c>
      <c r="I108" s="34">
        <f>J197-I138-H181</f>
        <v>117.77629800000012</v>
      </c>
      <c r="J108" s="31">
        <f>ROUND(H108*1000,2)</f>
        <v>24144.13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426.05160200000023</v>
      </c>
      <c r="I109" s="71">
        <f>I110+I111+I112+I113+I114+I115+I116+I117+I118+I119+I120+I121+I122+I123+I124+I125+I126+I127+I128+I129+I130+I131+I132+I133+I134+I135+I136+I137+I138</f>
        <v>426.04960200000016</v>
      </c>
      <c r="J109" s="72">
        <f>J110+J111+J112+J113+J114+J115+J116+J117+J118+J119+J120+J121+J122+J123+J124+J125+J126+J127+J128+J129+J130+J131+J132+J133+J134+J135+J136+J137+J138</f>
        <v>400960.13000000006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17922.48</v>
      </c>
      <c r="H110" s="33">
        <f>ROUND(($I$138*0.05),5)</f>
        <v>17.92248</v>
      </c>
      <c r="I110" s="31"/>
      <c r="J110" s="31">
        <f t="shared" ref="J110:J137" si="6">ROUND(H110*1000,2)</f>
        <v>17922.48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89612.4</v>
      </c>
      <c r="H111" s="33">
        <f>ROUND(($I$138*0.25),5)</f>
        <v>89.612399999999994</v>
      </c>
      <c r="I111" s="31"/>
      <c r="J111" s="31">
        <f t="shared" si="6"/>
        <v>89612.4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43013.950000000004</v>
      </c>
      <c r="H116" s="32">
        <f>ROUND(($I$138*0.12),5)</f>
        <v>43.013950000000001</v>
      </c>
      <c r="I116" s="31"/>
      <c r="J116" s="31">
        <f t="shared" si="6"/>
        <v>43013.95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67602</v>
      </c>
      <c r="H121" s="34">
        <v>67.602000000000004</v>
      </c>
      <c r="I121" s="31">
        <v>67.599999999999994</v>
      </c>
      <c r="J121" s="31">
        <f t="shared" si="6"/>
        <v>67602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53767.44</v>
      </c>
      <c r="H125" s="32">
        <f>ROUND(($I$138*0.15),5)</f>
        <v>53.767440000000001</v>
      </c>
      <c r="I125" s="31"/>
      <c r="J125" s="31">
        <f t="shared" si="6"/>
        <v>53767.44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39429.46</v>
      </c>
      <c r="H126" s="32">
        <f>ROUND(($I$138*0.11),5)</f>
        <v>39.429459999999999</v>
      </c>
      <c r="I126" s="31"/>
      <c r="J126" s="31">
        <f t="shared" si="6"/>
        <v>39429.46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25091.47</v>
      </c>
      <c r="H128" s="32">
        <f>ROUND(($I$138*0.07),5)</f>
        <v>25.091470000000001</v>
      </c>
      <c r="I128" s="31"/>
      <c r="J128" s="31">
        <f t="shared" si="6"/>
        <v>25091.47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64520.930000000008</v>
      </c>
      <c r="H129" s="32">
        <f>ROUND(($I$138*0.18),5)</f>
        <v>64.520930000000007</v>
      </c>
      <c r="I129" s="31"/>
      <c r="J129" s="31">
        <f t="shared" si="6"/>
        <v>64520.93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25.091472000000159</v>
      </c>
      <c r="I138" s="34">
        <f>J197*0.7</f>
        <v>358.44960200000014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24.808520000000001</v>
      </c>
      <c r="I139" s="72">
        <f>I140+I141+I142+I143+I144+I145+I146+I147+I148+I149+I150</f>
        <v>24.805519999999998</v>
      </c>
      <c r="J139" s="72">
        <f ca="1">J140+J141+J142+J143+J144+J145+J146+J147+J148+J149+J150</f>
        <v>25123.24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15793</v>
      </c>
      <c r="H142" s="34">
        <v>15.792999999999999</v>
      </c>
      <c r="I142" s="31">
        <v>15.79</v>
      </c>
      <c r="J142" s="31">
        <f t="shared" si="7"/>
        <v>15793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117.57216</v>
      </c>
      <c r="I151" s="72">
        <f>I152+I153+I154</f>
        <v>117.57</v>
      </c>
      <c r="J151" s="72">
        <f ca="1">J152+J153+J154</f>
        <v>117572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2449.42</v>
      </c>
      <c r="H152" s="32">
        <f ca="1">ROUND((C152*F152*G152/1000),5)</f>
        <v>117.57216</v>
      </c>
      <c r="I152" s="35">
        <v>117.57</v>
      </c>
      <c r="J152" s="31">
        <f ca="1">ROUND(H152*1000,2)</f>
        <v>117572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84.037000000000006</v>
      </c>
      <c r="I169" s="72">
        <f>I170+I171+I172</f>
        <v>84.04</v>
      </c>
      <c r="J169" s="72">
        <f>J170+J171+J172</f>
        <v>84037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84037</v>
      </c>
      <c r="H170" s="32">
        <v>84.037000000000006</v>
      </c>
      <c r="I170" s="35">
        <v>84.04</v>
      </c>
      <c r="J170" s="31">
        <f>ROUND(H170*1000,2)</f>
        <v>84037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155.321</v>
      </c>
      <c r="I173" s="72">
        <v>155.32</v>
      </c>
      <c r="J173" s="72">
        <f>ROUND(H173*1000,2)</f>
        <v>155321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35.634</v>
      </c>
      <c r="I174" s="72">
        <v>35.630000000000003</v>
      </c>
      <c r="J174" s="72">
        <f>ROUND(H174*1000,2)</f>
        <v>35634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30.05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30.05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35.84496</v>
      </c>
      <c r="I178" s="72">
        <f>I179+I180+I181</f>
        <v>109.58</v>
      </c>
      <c r="J178" s="72">
        <f>J179+J180+J181</f>
        <v>35844.959999999999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35.84496</v>
      </c>
      <c r="I181" s="31">
        <v>109.58</v>
      </c>
      <c r="J181" s="31">
        <f>ROUND(H181*1000,2)</f>
        <v>35844.959999999999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1850.2271400000002</v>
      </c>
      <c r="I194" s="62">
        <f>I10+I9+I42+I46+I109+I139+I151+I155+I160+I165+I169+I173+I174+I175+I178+I45</f>
        <v>1954.0030199999999</v>
      </c>
      <c r="J194" s="63">
        <f ca="1">J10+J9+J42+J46+J109+J139+J151+J155+J160+J165+J169+J173+J174+J175+J178+J45</f>
        <v>1126526.58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1850.2271400000002</v>
      </c>
      <c r="I195" s="31">
        <f>J195/1000</f>
        <v>2491.87122</v>
      </c>
      <c r="J195" s="31">
        <v>2491871.2200000002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1954.0030199999999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537.86820000000012</v>
      </c>
      <c r="J197" s="82">
        <v>512.07086000000027</v>
      </c>
    </row>
    <row r="198" spans="1:75" hidden="1" x14ac:dyDescent="0.25">
      <c r="H198" s="49">
        <f>H9+H10+H42+H45+H46+H109+H139+H151+H155+H160+H165+H169+H173+H174+H175+H178+H182</f>
        <v>1850.2271400000002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8">
    <tabColor rgb="FF00B0F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499.54</v>
      </c>
      <c r="I9" s="72">
        <v>499.54</v>
      </c>
      <c r="J9" s="72">
        <f>ROUND(H9*1000,2)</f>
        <v>499540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382.93279000000001</v>
      </c>
      <c r="I10" s="76">
        <f>I11+I12+I13+I14+I15+I16+I20+I31+I35+I38+I39+I40+I41+I19</f>
        <v>382.93279000000001</v>
      </c>
      <c r="J10" s="72">
        <f>J11+J12+J13+J14+J15+J16+J20+J31+J35+J38+J39+J40+J41+J19</f>
        <v>382932.79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313.7</v>
      </c>
      <c r="G11" s="31">
        <v>2.04</v>
      </c>
      <c r="H11" s="34">
        <f>ROUND((F11*G11*K11)/1000,5)</f>
        <v>191.34444999999999</v>
      </c>
      <c r="I11" s="31">
        <f>H11</f>
        <v>191.34444999999999</v>
      </c>
      <c r="J11" s="31">
        <f>ROUND(F11*G11*K11,2)</f>
        <v>191344.45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627.40000000000009</v>
      </c>
      <c r="G12" s="31">
        <v>1.78</v>
      </c>
      <c r="H12" s="34">
        <f>ROUND((F12*G12*C12)/1000,5)</f>
        <v>58.072139999999997</v>
      </c>
      <c r="I12" s="31">
        <f>H12</f>
        <v>58.072139999999997</v>
      </c>
      <c r="J12" s="31">
        <f>ROUND(F12*G12*K12,2)</f>
        <v>58072.14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29.663469999999997</v>
      </c>
      <c r="I16" s="31">
        <f t="shared" si="0"/>
        <v>29.663469999999997</v>
      </c>
      <c r="J16" s="31">
        <f>J17+J18</f>
        <v>29663.47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313.7</v>
      </c>
      <c r="G17" s="31">
        <v>2.88</v>
      </c>
      <c r="H17" s="32">
        <f>ROUND((F17*G17*C17)/1000,5)</f>
        <v>10.841469999999999</v>
      </c>
      <c r="I17" s="31">
        <f t="shared" si="0"/>
        <v>10.841469999999999</v>
      </c>
      <c r="J17" s="31">
        <f>ROUND(F17*G17*K17,2)</f>
        <v>10841.47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627.40000000000009</v>
      </c>
      <c r="G18" s="31">
        <v>2.5</v>
      </c>
      <c r="H18" s="32">
        <f>ROUND((F18*G18*C18)/1000,5)</f>
        <v>18.821999999999999</v>
      </c>
      <c r="I18" s="31">
        <f t="shared" si="0"/>
        <v>18.821999999999999</v>
      </c>
      <c r="J18" s="31">
        <f>ROUND(F18*G18*K18,2)</f>
        <v>18822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126</v>
      </c>
      <c r="G19" s="31">
        <v>8.43</v>
      </c>
      <c r="H19" s="32">
        <f>ROUND((F19*G19*K19)/1000,5)</f>
        <v>1.0621799999999999</v>
      </c>
      <c r="I19" s="31">
        <f t="shared" si="0"/>
        <v>1.0621799999999999</v>
      </c>
      <c r="J19" s="31">
        <f>ROUND(F19*G19*K19,2)</f>
        <v>1062.18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26.069640000000003</v>
      </c>
      <c r="I20" s="31">
        <f t="shared" si="0"/>
        <v>26.069640000000003</v>
      </c>
      <c r="J20" s="31">
        <f>J21+J22+J23+J24+J25+J26+J27+J28+J29+J30</f>
        <v>26069.64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8175.33</v>
      </c>
      <c r="G21" s="31">
        <v>2.81</v>
      </c>
      <c r="H21" s="32">
        <f t="shared" ref="H21:H30" si="1">ROUND((F21*G21*K21)/1000,5)</f>
        <v>22.97268</v>
      </c>
      <c r="I21" s="31">
        <f t="shared" si="0"/>
        <v>22.97268</v>
      </c>
      <c r="J21" s="31">
        <f t="shared" ref="J21:J30" si="2">ROUND(F21*G21*K21,2)</f>
        <v>22972.68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604</v>
      </c>
      <c r="G22" s="31">
        <v>1.75</v>
      </c>
      <c r="H22" s="32">
        <f t="shared" si="1"/>
        <v>0.105</v>
      </c>
      <c r="I22" s="31">
        <f t="shared" si="0"/>
        <v>0.105</v>
      </c>
      <c r="J22" s="31">
        <f t="shared" si="2"/>
        <v>105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610</v>
      </c>
      <c r="G23" s="31">
        <v>4.0999999999999996</v>
      </c>
      <c r="H23" s="32">
        <f t="shared" si="1"/>
        <v>0.82410000000000005</v>
      </c>
      <c r="I23" s="31">
        <f t="shared" si="0"/>
        <v>0.82410000000000005</v>
      </c>
      <c r="J23" s="31">
        <f t="shared" si="2"/>
        <v>824.1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611</v>
      </c>
      <c r="G24" s="31">
        <v>4.08</v>
      </c>
      <c r="H24" s="32">
        <f t="shared" si="1"/>
        <v>7.7109999999999998E-2</v>
      </c>
      <c r="I24" s="31">
        <f t="shared" si="0"/>
        <v>7.7109999999999998E-2</v>
      </c>
      <c r="J24" s="31">
        <f t="shared" si="2"/>
        <v>77.11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612</v>
      </c>
      <c r="G25" s="31">
        <v>3.93</v>
      </c>
      <c r="H25" s="32">
        <f t="shared" si="1"/>
        <v>0.10316</v>
      </c>
      <c r="I25" s="31">
        <f t="shared" si="0"/>
        <v>0.10316</v>
      </c>
      <c r="J25" s="31">
        <f t="shared" si="2"/>
        <v>103.16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885</v>
      </c>
      <c r="G26" s="31">
        <v>2.64</v>
      </c>
      <c r="H26" s="32">
        <f t="shared" si="1"/>
        <v>1.0484800000000001</v>
      </c>
      <c r="I26" s="31">
        <f t="shared" si="0"/>
        <v>1.0484800000000001</v>
      </c>
      <c r="J26" s="31">
        <f t="shared" si="2"/>
        <v>1048.48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704</v>
      </c>
      <c r="G27" s="31">
        <v>5.07</v>
      </c>
      <c r="H27" s="32">
        <f t="shared" si="1"/>
        <v>0.19469</v>
      </c>
      <c r="I27" s="31">
        <f t="shared" si="0"/>
        <v>0.19469</v>
      </c>
      <c r="J27" s="31">
        <f t="shared" si="2"/>
        <v>194.69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56</v>
      </c>
      <c r="G28" s="31">
        <v>2.52</v>
      </c>
      <c r="H28" s="32">
        <f t="shared" si="1"/>
        <v>3.024E-2</v>
      </c>
      <c r="I28" s="31">
        <f t="shared" si="0"/>
        <v>3.024E-2</v>
      </c>
      <c r="J28" s="31">
        <f t="shared" si="2"/>
        <v>30.24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71.359200000000001</v>
      </c>
      <c r="I31" s="31">
        <f>I32+I33+I34</f>
        <v>71.359200000000001</v>
      </c>
      <c r="J31" s="31">
        <f>J32+J33+J34</f>
        <v>71359.199999999997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2640</v>
      </c>
      <c r="G32" s="31">
        <v>2.0099999999999998</v>
      </c>
      <c r="H32" s="32">
        <f>ROUND(F32*G32*K32/1000,5)</f>
        <v>10.6128</v>
      </c>
      <c r="I32" s="31">
        <f>H32</f>
        <v>10.6128</v>
      </c>
      <c r="J32" s="31">
        <f>ROUND(H32*1000,2)</f>
        <v>10612.8</v>
      </c>
      <c r="K32" s="3">
        <v>2</v>
      </c>
      <c r="L32" s="38"/>
      <c r="M32" s="38">
        <v>2640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2640</v>
      </c>
      <c r="G33" s="31">
        <v>7.67</v>
      </c>
      <c r="H33" s="32">
        <f>ROUND(G33*F33*K33/1000,5)</f>
        <v>60.746400000000001</v>
      </c>
      <c r="I33" s="31">
        <f>H33</f>
        <v>60.746400000000001</v>
      </c>
      <c r="J33" s="31">
        <f>ROUND(H33*1000,2)</f>
        <v>60746.400000000001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381.12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857.52</v>
      </c>
      <c r="G38" s="31">
        <v>1.65</v>
      </c>
      <c r="H38" s="32">
        <f>ROUND((F38*G38*K38)/1000,5)</f>
        <v>1.4149099999999999</v>
      </c>
      <c r="I38" s="31">
        <f>H38</f>
        <v>1.4149099999999999</v>
      </c>
      <c r="J38" s="31">
        <f>ROUND(F38*G38*K38,2)</f>
        <v>1414.91</v>
      </c>
      <c r="K38" s="3">
        <v>1</v>
      </c>
      <c r="L38" s="38">
        <f>M37+M38</f>
        <v>857.52</v>
      </c>
      <c r="M38" s="38">
        <v>476.4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56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0.222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565.30263200000002</v>
      </c>
      <c r="I46" s="71">
        <f>I47+I53+I63+I68+I77+I85+I98+I103</f>
        <v>565.30263200000013</v>
      </c>
      <c r="J46" s="72">
        <f>J47+J53+J63+J68+J77+J85+J98+J103</f>
        <v>548343.55000000005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28.265129999999999</v>
      </c>
      <c r="I47" s="25">
        <f>I48+I49+I50+I51+I52</f>
        <v>0</v>
      </c>
      <c r="J47" s="23">
        <f>J48+J49+J50+J51+J52</f>
        <v>28265.13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16.95908</v>
      </c>
      <c r="I49" s="31"/>
      <c r="J49" s="31">
        <f>ROUND(H49*1000,2)</f>
        <v>16959.080000000002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11.306050000000001</v>
      </c>
      <c r="I50" s="31"/>
      <c r="J50" s="31">
        <f>ROUND(H50*1000,2)</f>
        <v>11306.05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39.571179999999998</v>
      </c>
      <c r="I53" s="26">
        <f>I54+I55+I56+I57+I58+I59+I60+I61+I62</f>
        <v>0</v>
      </c>
      <c r="J53" s="23">
        <f>J54+J55+J56+J57+J58+J59+J60+J61+J62</f>
        <v>39571.18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39.571179999999998</v>
      </c>
      <c r="I59" s="31"/>
      <c r="J59" s="31">
        <f t="shared" si="3"/>
        <v>39571.18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50.87724</v>
      </c>
      <c r="I68" s="26">
        <f>I69+I70+I71+I72+I75+I76</f>
        <v>0</v>
      </c>
      <c r="J68" s="23">
        <f>J69+J70+J71+J72+J73+J74+J75+J76</f>
        <v>50877.24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50.87724</v>
      </c>
      <c r="I76" s="31"/>
      <c r="J76" s="31">
        <f>ROUND(H76*1000,2)</f>
        <v>50877.24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79.14237</v>
      </c>
      <c r="I77" s="26">
        <f>I78+I79+I80+I81+I82+I83+I84</f>
        <v>0</v>
      </c>
      <c r="J77" s="23">
        <f>J78+J79+J80+J81+J82+J83+J84</f>
        <v>62183.29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39.571179999999998</v>
      </c>
      <c r="I78" s="31"/>
      <c r="J78" s="31">
        <f t="shared" ref="J78:J83" si="4">ROUND(H78*1000,2)</f>
        <v>39571.18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22.612110000000001</v>
      </c>
      <c r="I81" s="31"/>
      <c r="J81" s="31">
        <f t="shared" si="4"/>
        <v>22612.11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16.95908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192.2029</v>
      </c>
      <c r="I85" s="26">
        <f>I86+I87+I88+I89+I90+I91+I92+I93+I94+I95+I96+I97</f>
        <v>0</v>
      </c>
      <c r="J85" s="23">
        <f>J86+J87+J88+J89+J90+J91+J92+J93+J94+J95+J96+J97</f>
        <v>192202.9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67.836320000000001</v>
      </c>
      <c r="I90" s="31"/>
      <c r="J90" s="31">
        <f t="shared" si="5"/>
        <v>67836.320000000007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90.448419999999999</v>
      </c>
      <c r="I96" s="31"/>
      <c r="J96" s="31">
        <f t="shared" si="5"/>
        <v>90448.42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33.91816</v>
      </c>
      <c r="I97" s="31"/>
      <c r="J97" s="31">
        <f t="shared" si="5"/>
        <v>33918.160000000003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22.612110000000001</v>
      </c>
      <c r="I98" s="26">
        <f>I99+I100+I101+I102</f>
        <v>0</v>
      </c>
      <c r="J98" s="23">
        <f>J99+J100+J101+J102</f>
        <v>22612.11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22.612110000000001</v>
      </c>
      <c r="I99" s="31">
        <v>0</v>
      </c>
      <c r="J99" s="31">
        <f>ROUND(H99*1000,2)</f>
        <v>22612.11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152.63170200000005</v>
      </c>
      <c r="I103" s="25">
        <f>I104+I105+I106+I107+I108</f>
        <v>565.30263200000013</v>
      </c>
      <c r="J103" s="23">
        <f>J104+J105+J106+J107+J108</f>
        <v>152631.70000000001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36.744669999999999</v>
      </c>
      <c r="I106" s="31"/>
      <c r="J106" s="31">
        <f>ROUND(H106*1000,2)</f>
        <v>36744.67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115.88703200000005</v>
      </c>
      <c r="I108" s="34">
        <f>J197-I138-H181</f>
        <v>565.30263200000013</v>
      </c>
      <c r="J108" s="31">
        <f>ROUND(H108*1000,2)</f>
        <v>115887.03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1762.9482779999998</v>
      </c>
      <c r="I109" s="71">
        <f>I110+I111+I112+I113+I114+I115+I116+I117+I118+I119+I120+I121+I122+I123+I124+I125+I126+I127+I128+I129+I130+I131+I132+I133+I134+I135+I136+I137+I138</f>
        <v>1762.9462779999999</v>
      </c>
      <c r="J109" s="72">
        <f>J110+J111+J112+J113+J114+J115+J116+J117+J118+J119+J120+J121+J122+J123+J124+J125+J126+J127+J128+J129+J130+J131+J132+J133+J134+J135+J136+J137+J138</f>
        <v>1642514.23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86024.31</v>
      </c>
      <c r="H110" s="33">
        <f>ROUND(($I$138*0.05),5)</f>
        <v>86.02431</v>
      </c>
      <c r="I110" s="31"/>
      <c r="J110" s="31">
        <f t="shared" ref="J110:J137" si="6">ROUND(H110*1000,2)</f>
        <v>86024.31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430121.57</v>
      </c>
      <c r="H111" s="33">
        <f>ROUND(($I$138*0.25),5)</f>
        <v>430.12157000000002</v>
      </c>
      <c r="I111" s="31"/>
      <c r="J111" s="31">
        <f t="shared" si="6"/>
        <v>430121.57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206458.35</v>
      </c>
      <c r="H116" s="32">
        <f>ROUND(($I$138*0.12),5)</f>
        <v>206.45835</v>
      </c>
      <c r="I116" s="31"/>
      <c r="J116" s="31">
        <f t="shared" si="6"/>
        <v>206458.35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42462</v>
      </c>
      <c r="H121" s="34">
        <v>42.462000000000003</v>
      </c>
      <c r="I121" s="31">
        <v>42.46</v>
      </c>
      <c r="J121" s="31">
        <f t="shared" si="6"/>
        <v>42462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258072.94</v>
      </c>
      <c r="H125" s="32">
        <f>ROUND(($I$138*0.15),5)</f>
        <v>258.07294000000002</v>
      </c>
      <c r="I125" s="31"/>
      <c r="J125" s="31">
        <f t="shared" si="6"/>
        <v>258072.94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189253.49</v>
      </c>
      <c r="H126" s="32">
        <f>ROUND(($I$138*0.11),5)</f>
        <v>189.25349</v>
      </c>
      <c r="I126" s="31"/>
      <c r="J126" s="31">
        <f t="shared" si="6"/>
        <v>189253.49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120434.04</v>
      </c>
      <c r="H128" s="32">
        <f>ROUND(($I$138*0.07),5)</f>
        <v>120.43404</v>
      </c>
      <c r="I128" s="31"/>
      <c r="J128" s="31">
        <f t="shared" si="6"/>
        <v>120434.04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309687.52999999997</v>
      </c>
      <c r="H129" s="32">
        <f>ROUND(($I$138*0.18),5)</f>
        <v>309.68752999999998</v>
      </c>
      <c r="I129" s="31"/>
      <c r="J129" s="31">
        <f t="shared" si="6"/>
        <v>309687.53000000003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120.43404799999979</v>
      </c>
      <c r="I138" s="34">
        <f>J197*0.7</f>
        <v>1720.4862779999999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100.10496000000001</v>
      </c>
      <c r="I151" s="72">
        <f>I152+I153+I154</f>
        <v>100.11</v>
      </c>
      <c r="J151" s="72">
        <f ca="1">J152+J153+J154</f>
        <v>100105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4171.04</v>
      </c>
      <c r="H152" s="32">
        <f ca="1">ROUND((C152*F152*G152/1000),5)</f>
        <v>100.10496000000001</v>
      </c>
      <c r="I152" s="35">
        <v>100.11</v>
      </c>
      <c r="J152" s="31">
        <f ca="1">ROUND(H152*1000,2)</f>
        <v>100105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10.465999999999999</v>
      </c>
      <c r="I165" s="72">
        <f>I166+I167+I168</f>
        <v>10.47</v>
      </c>
      <c r="J165" s="72">
        <f>J166+J167+J168</f>
        <v>10466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10466</v>
      </c>
      <c r="H166" s="34">
        <v>10.465999999999999</v>
      </c>
      <c r="I166" s="31">
        <v>10.47</v>
      </c>
      <c r="J166" s="31">
        <f>ROUND(H166*1000,2)</f>
        <v>10466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140.14500000000001</v>
      </c>
      <c r="I169" s="72">
        <f>I170+I171+I172</f>
        <v>140.15</v>
      </c>
      <c r="J169" s="72">
        <f>J170+J171+J172</f>
        <v>140145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140145</v>
      </c>
      <c r="H170" s="32">
        <v>140.14500000000001</v>
      </c>
      <c r="I170" s="35">
        <v>140.15</v>
      </c>
      <c r="J170" s="31">
        <f>ROUND(H170*1000,2)</f>
        <v>140145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76.174999999999997</v>
      </c>
      <c r="I173" s="72">
        <v>76.180000000000007</v>
      </c>
      <c r="J173" s="72">
        <f>ROUND(H173*1000,2)</f>
        <v>76175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37.765000000000001</v>
      </c>
      <c r="I174" s="72">
        <v>37.770000000000003</v>
      </c>
      <c r="J174" s="72">
        <f>ROUND(H174*1000,2)</f>
        <v>37765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172.04863</v>
      </c>
      <c r="I178" s="72">
        <f>I179+I180+I181</f>
        <v>182.75</v>
      </c>
      <c r="J178" s="72">
        <f>J179+J180+J181</f>
        <v>172048.63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172.04863</v>
      </c>
      <c r="I181" s="31">
        <v>182.75</v>
      </c>
      <c r="J181" s="31">
        <f>ROUND(H181*1000,2)</f>
        <v>172048.63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3747.4282899999998</v>
      </c>
      <c r="I194" s="62">
        <f>I10+I9+I42+I46+I109+I139+I151+I155+I160+I165+I169+I173+I174+I175+I178+I45</f>
        <v>3758.1516999999999</v>
      </c>
      <c r="J194" s="63">
        <f ca="1">J10+J9+J42+J46+J109+J139+J151+J155+J160+J165+J169+J173+J174+J175+J178+J45</f>
        <v>1267115.3999999999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f>J195/1000</f>
        <v>3747.4282899999998</v>
      </c>
      <c r="I195" s="31">
        <f>J195/1000</f>
        <v>3747.4282899999998</v>
      </c>
      <c r="J195" s="31">
        <v>3747428.29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3758.1516999999999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-10.723410000000058</v>
      </c>
      <c r="J197" s="82">
        <v>2457.83754</v>
      </c>
    </row>
    <row r="198" spans="1:75" hidden="1" x14ac:dyDescent="0.25">
      <c r="H198" s="49">
        <f>H9+H10+H42+H45+H46+H109+H139+H151+H155+H160+H165+H169+H173+H174+H175+H178+H182</f>
        <v>3747.4282899999998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9">
    <tabColor rgb="FF92D05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32.322479999999999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57.89</v>
      </c>
      <c r="I9" s="72">
        <v>57.89</v>
      </c>
      <c r="J9" s="72">
        <f>ROUND(H9*1000,2)</f>
        <v>57890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69.413330000000016</v>
      </c>
      <c r="I10" s="76">
        <f>I11+I12+I13+I14+I15+I16+I20+I31+I35+I38+I39+I40+I41+I19</f>
        <v>69.413330000000002</v>
      </c>
      <c r="J10" s="72">
        <f>J11+J12+J13+J14+J15+J16+J20+J31+J35+J38+J39+J40+J41+J19</f>
        <v>62694.53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65.930000000000007</v>
      </c>
      <c r="G11" s="31">
        <v>1.67</v>
      </c>
      <c r="H11" s="34">
        <f>ROUND((F11*G11*K11)/1000,5)</f>
        <v>32.920830000000002</v>
      </c>
      <c r="I11" s="31">
        <f>H11</f>
        <v>32.920830000000002</v>
      </c>
      <c r="J11" s="31">
        <f>ROUND(F11*G11*K11,2)</f>
        <v>32920.83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32.97</v>
      </c>
      <c r="G12" s="31">
        <v>1.27</v>
      </c>
      <c r="H12" s="34">
        <f>ROUND((F12*G12*C12)/1000,5)</f>
        <v>4.3546800000000001</v>
      </c>
      <c r="I12" s="31">
        <f>H12</f>
        <v>4.3546800000000001</v>
      </c>
      <c r="J12" s="31">
        <f>ROUND(F12*G12*K12,2)</f>
        <v>2177.34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9.0829199999999997</v>
      </c>
      <c r="I16" s="31">
        <f t="shared" ref="I16:I29" si="0">H16</f>
        <v>9.0829199999999997</v>
      </c>
      <c r="J16" s="31">
        <f>J17+J18</f>
        <v>4541.46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65.930000000000007</v>
      </c>
      <c r="G17" s="31">
        <v>4.07</v>
      </c>
      <c r="H17" s="32">
        <f>ROUND((F17*G17*C17)/1000,5)</f>
        <v>6.4400399999999998</v>
      </c>
      <c r="I17" s="31">
        <f t="shared" si="0"/>
        <v>6.4400399999999998</v>
      </c>
      <c r="J17" s="31">
        <f>ROUND(F17*G17*K17,2)</f>
        <v>3220.02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32.97</v>
      </c>
      <c r="G18" s="31">
        <v>3.34</v>
      </c>
      <c r="H18" s="32">
        <f>ROUND((F18*G18*C18)/1000,5)</f>
        <v>2.6428799999999999</v>
      </c>
      <c r="I18" s="31">
        <f t="shared" si="0"/>
        <v>2.6428799999999999</v>
      </c>
      <c r="J18" s="31">
        <f>ROUND(F18*G18*K18,2)</f>
        <v>1321.44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4.7879199999999988</v>
      </c>
      <c r="I20" s="31">
        <f t="shared" si="0"/>
        <v>4.7879199999999988</v>
      </c>
      <c r="J20" s="31">
        <f>J21+J22+J23+J24+J25+J26+J27+J28+J29+J30</f>
        <v>4787.920000000001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887</v>
      </c>
      <c r="G21" s="31">
        <v>2.81</v>
      </c>
      <c r="H21" s="32">
        <f t="shared" ref="H21:H30" si="1">ROUND((F21*G21*K21)/1000,5)</f>
        <v>4.2487199999999996</v>
      </c>
      <c r="I21" s="31">
        <f t="shared" si="0"/>
        <v>4.2487199999999996</v>
      </c>
      <c r="J21" s="31">
        <f t="shared" ref="J21:J29" si="2">ROUND(F21*G21*K21,2)</f>
        <v>4248.72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886</v>
      </c>
      <c r="G26" s="31">
        <v>2.64</v>
      </c>
      <c r="H26" s="32">
        <f t="shared" si="1"/>
        <v>0.2611</v>
      </c>
      <c r="I26" s="31">
        <f t="shared" si="0"/>
        <v>0.2611</v>
      </c>
      <c r="J26" s="31">
        <f t="shared" si="2"/>
        <v>261.10000000000002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>
        <v>0</v>
      </c>
      <c r="G29" s="31">
        <v>2.0499999999999998</v>
      </c>
      <c r="H29" s="32">
        <f t="shared" si="1"/>
        <v>0</v>
      </c>
      <c r="I29" s="31">
        <f t="shared" si="0"/>
        <v>0</v>
      </c>
      <c r="J29" s="31">
        <f t="shared" si="2"/>
        <v>0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17.92089</v>
      </c>
      <c r="I31" s="31">
        <f>I32+I33+I34</f>
        <v>17.92089</v>
      </c>
      <c r="J31" s="31">
        <f>J32+J33+J34</f>
        <v>17920.89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663</v>
      </c>
      <c r="G32" s="31">
        <v>2.0099999999999998</v>
      </c>
      <c r="H32" s="32">
        <f>ROUND(F32*G32*K32/1000,5)</f>
        <v>2.66526</v>
      </c>
      <c r="I32" s="31">
        <f>H32</f>
        <v>2.66526</v>
      </c>
      <c r="J32" s="31">
        <f>ROUND(H32*1000,2)</f>
        <v>2665.26</v>
      </c>
      <c r="K32" s="3">
        <v>2</v>
      </c>
      <c r="L32" s="38"/>
      <c r="M32" s="38">
        <v>663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663</v>
      </c>
      <c r="G33" s="31">
        <v>7.67</v>
      </c>
      <c r="H33" s="32">
        <f>ROUND(G33*F33*K33/1000,5)</f>
        <v>15.25563</v>
      </c>
      <c r="I33" s="31">
        <f>H33</f>
        <v>15.25563</v>
      </c>
      <c r="J33" s="31">
        <f>ROUND(H33*1000,2)</f>
        <v>15255.63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81</v>
      </c>
      <c r="G38" s="31">
        <v>1.65</v>
      </c>
      <c r="H38" s="32">
        <f>ROUND((F38*G38*K38)/1000,5)</f>
        <v>0.13364999999999999</v>
      </c>
      <c r="I38" s="31">
        <f>H38</f>
        <v>0.13364999999999999</v>
      </c>
      <c r="J38" s="31">
        <f>ROUND(F38*G38*K38,2)</f>
        <v>133.65</v>
      </c>
      <c r="K38" s="3">
        <v>1</v>
      </c>
      <c r="L38" s="38">
        <f>M37+M38</f>
        <v>81</v>
      </c>
      <c r="M38" s="38">
        <v>45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41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0.16300000000000001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42.480971000000011</v>
      </c>
      <c r="I46" s="71">
        <f>I47+I53+I63+I68+I77+I85+I98+I103</f>
        <v>42.480971000000011</v>
      </c>
      <c r="J46" s="72">
        <f>J47+J53+J63+J68+J77+J85+J98+J103</f>
        <v>41206.54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2.12405</v>
      </c>
      <c r="I47" s="25">
        <f>I48+I49+I50+I51+I52</f>
        <v>0</v>
      </c>
      <c r="J47" s="23">
        <f>J48+J49+J50+J51+J52</f>
        <v>2124.0500000000002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1.27443</v>
      </c>
      <c r="I49" s="31"/>
      <c r="J49" s="31">
        <f>ROUND(H49*1000,2)</f>
        <v>1274.43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0.84962000000000004</v>
      </c>
      <c r="I50" s="31"/>
      <c r="J50" s="31">
        <f>ROUND(H50*1000,2)</f>
        <v>849.62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2.9736699999999998</v>
      </c>
      <c r="I53" s="26">
        <f>I54+I55+I56+I57+I58+I59+I60+I61+I62</f>
        <v>0</v>
      </c>
      <c r="J53" s="23">
        <f>J54+J55+J56+J57+J58+J59+J60+J61+J62</f>
        <v>2973.67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2.9736699999999998</v>
      </c>
      <c r="I59" s="31"/>
      <c r="J59" s="31">
        <f t="shared" si="3"/>
        <v>2973.67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3.8232900000000001</v>
      </c>
      <c r="I68" s="26">
        <f>I69+I70+I71+I72+I75+I76</f>
        <v>0</v>
      </c>
      <c r="J68" s="23">
        <f>J69+J70+J71+J72+J73+J74+J75+J76</f>
        <v>3823.29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3.8232900000000001</v>
      </c>
      <c r="I76" s="31"/>
      <c r="J76" s="31">
        <f>ROUND(H76*1000,2)</f>
        <v>3823.29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5.9473399999999996</v>
      </c>
      <c r="I77" s="26">
        <f>I78+I79+I80+I81+I82+I83+I84</f>
        <v>0</v>
      </c>
      <c r="J77" s="23">
        <f>J78+J79+J80+J81+J82+J83+J84</f>
        <v>4672.91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2.9736699999999998</v>
      </c>
      <c r="I78" s="31"/>
      <c r="J78" s="31">
        <f t="shared" ref="J78:J83" si="4">ROUND(H78*1000,2)</f>
        <v>2973.67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1.6992400000000001</v>
      </c>
      <c r="I81" s="31"/>
      <c r="J81" s="31">
        <f t="shared" si="4"/>
        <v>1699.24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1.27443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14.44354</v>
      </c>
      <c r="I85" s="26">
        <f>I86+I87+I88+I89+I90+I91+I92+I93+I94+I95+I96+I97</f>
        <v>0</v>
      </c>
      <c r="J85" s="23">
        <f>J86+J87+J88+J89+J90+J91+J92+J93+J94+J95+J96+J97</f>
        <v>14443.54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5.0977199999999998</v>
      </c>
      <c r="I90" s="31"/>
      <c r="J90" s="31">
        <f t="shared" si="5"/>
        <v>5097.72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6.7969600000000003</v>
      </c>
      <c r="I96" s="31"/>
      <c r="J96" s="31">
        <f t="shared" si="5"/>
        <v>6796.96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2.5488599999999999</v>
      </c>
      <c r="I97" s="31"/>
      <c r="J97" s="31">
        <f t="shared" si="5"/>
        <v>2548.86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1.6992400000000001</v>
      </c>
      <c r="I98" s="26">
        <f>I99+I100+I101+I102</f>
        <v>0</v>
      </c>
      <c r="J98" s="23">
        <f>J99+J100+J101+J102</f>
        <v>1699.24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1.6992400000000001</v>
      </c>
      <c r="I99" s="31">
        <v>0</v>
      </c>
      <c r="J99" s="31">
        <f>ROUND(H99*1000,2)</f>
        <v>1699.24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11.469841000000015</v>
      </c>
      <c r="I103" s="25">
        <f>I104+I105+I106+I107+I108</f>
        <v>42.480971000000011</v>
      </c>
      <c r="J103" s="23">
        <f>J104+J105+J106+J107+J108</f>
        <v>11469.84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2.76126</v>
      </c>
      <c r="I106" s="31"/>
      <c r="J106" s="31">
        <f>ROUND(H106*1000,2)</f>
        <v>2761.26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8.7085810000000148</v>
      </c>
      <c r="I108" s="34">
        <f>J197-I138-H181</f>
        <v>42.480971000000011</v>
      </c>
      <c r="J108" s="31">
        <f>ROUND(H108*1000,2)</f>
        <v>8708.58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143.89190899999997</v>
      </c>
      <c r="I109" s="71">
        <f>I110+I111+I112+I113+I114+I115+I116+I117+I118+I119+I120+I121+I122+I123+I124+I125+I126+I127+I128+I129+I130+I131+I132+I133+I134+I135+I136+I137+I138</f>
        <v>143.88990899999996</v>
      </c>
      <c r="J109" s="72">
        <f>J110+J111+J112+J113+J114+J115+J116+J117+J118+J119+J120+J121+J122+J123+J124+J125+J126+J127+J128+J129+J130+J131+J132+J133+J134+J135+J136+J137+J138</f>
        <v>134841.62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6464.5</v>
      </c>
      <c r="H110" s="33">
        <f>ROUND(($I$138*0.05),5)</f>
        <v>6.4645000000000001</v>
      </c>
      <c r="I110" s="31"/>
      <c r="J110" s="31">
        <f t="shared" ref="J110:J137" si="6">ROUND(H110*1000,2)</f>
        <v>6464.5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32322.48</v>
      </c>
      <c r="H111" s="33">
        <f>ROUND(($I$138*0.25),5)</f>
        <v>32.322479999999999</v>
      </c>
      <c r="I111" s="31"/>
      <c r="J111" s="31">
        <f t="shared" si="6"/>
        <v>32322.48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15514.789999999999</v>
      </c>
      <c r="H116" s="32">
        <f>ROUND(($I$138*0.12),5)</f>
        <v>15.51479</v>
      </c>
      <c r="I116" s="31"/>
      <c r="J116" s="31">
        <f t="shared" si="6"/>
        <v>15514.79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14602</v>
      </c>
      <c r="H121" s="34">
        <v>14.602</v>
      </c>
      <c r="I121" s="31">
        <v>14.6</v>
      </c>
      <c r="J121" s="31">
        <f t="shared" si="6"/>
        <v>14602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19393.490000000002</v>
      </c>
      <c r="H125" s="32">
        <f>ROUND(($I$138*0.15),5)</f>
        <v>19.39349</v>
      </c>
      <c r="I125" s="31"/>
      <c r="J125" s="31">
        <f t="shared" si="6"/>
        <v>19393.490000000002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14221.89</v>
      </c>
      <c r="H126" s="32">
        <f>ROUND(($I$138*0.11),5)</f>
        <v>14.22189</v>
      </c>
      <c r="I126" s="31"/>
      <c r="J126" s="31">
        <f t="shared" si="6"/>
        <v>14221.89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9050.2900000000009</v>
      </c>
      <c r="H128" s="32">
        <f>ROUND(($I$138*0.07),5)</f>
        <v>9.0502900000000004</v>
      </c>
      <c r="I128" s="31"/>
      <c r="J128" s="31">
        <f t="shared" si="6"/>
        <v>9050.2900000000009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23272.18</v>
      </c>
      <c r="H129" s="32">
        <f>ROUND(($I$138*0.18),5)</f>
        <v>23.272179999999999</v>
      </c>
      <c r="I129" s="31"/>
      <c r="J129" s="31">
        <f t="shared" si="6"/>
        <v>23272.18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9.0502889999999621</v>
      </c>
      <c r="I138" s="34">
        <f>J197*0.7</f>
        <v>129.28990899999997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9.4979999999999993</v>
      </c>
      <c r="I165" s="72">
        <f>I166+I167+I168</f>
        <v>9.5</v>
      </c>
      <c r="J165" s="72">
        <f>J166+J167+J168</f>
        <v>9498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9498</v>
      </c>
      <c r="H166" s="34">
        <v>9.4979999999999993</v>
      </c>
      <c r="I166" s="31">
        <v>9.5</v>
      </c>
      <c r="J166" s="31">
        <f>ROUND(H166*1000,2)</f>
        <v>9498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16.239999999999998</v>
      </c>
      <c r="I169" s="72">
        <f>I170+I171+I172</f>
        <v>16.239999999999998</v>
      </c>
      <c r="J169" s="72">
        <f>J170+J171+J172</f>
        <v>16240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16240</v>
      </c>
      <c r="H170" s="32">
        <v>16.239999999999998</v>
      </c>
      <c r="I170" s="35">
        <v>16.239999999999998</v>
      </c>
      <c r="J170" s="31">
        <f>ROUND(H170*1000,2)</f>
        <v>16240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20.783000000000001</v>
      </c>
      <c r="I173" s="72">
        <v>20.78</v>
      </c>
      <c r="J173" s="72">
        <f>ROUND(H173*1000,2)</f>
        <v>20783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3.4860000000000002</v>
      </c>
      <c r="I174" s="72">
        <v>3.49</v>
      </c>
      <c r="J174" s="72">
        <f>ROUND(H174*1000,2)</f>
        <v>3486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12.928990000000001</v>
      </c>
      <c r="I178" s="72">
        <f>I179+I180+I181</f>
        <v>21.11</v>
      </c>
      <c r="J178" s="72">
        <f>J179+J180+J181</f>
        <v>12928.99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12.928990000000001</v>
      </c>
      <c r="I181" s="31">
        <v>21.11</v>
      </c>
      <c r="J181" s="31">
        <f>ROUND(H181*1000,2)</f>
        <v>12928.99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376.61219999999997</v>
      </c>
      <c r="I194" s="62">
        <f>I10+I9+I42+I46+I109+I139+I151+I155+I160+I165+I169+I173+I174+I175+I178+I45</f>
        <v>384.79421000000002</v>
      </c>
      <c r="J194" s="63">
        <f ca="1">J10+J9+J42+J46+J109+J139+J151+J155+J160+J165+J169+J173+J174+J175+J178+J45</f>
        <v>187852.08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376.61219999999997</v>
      </c>
      <c r="I195" s="31">
        <f>J195/1000</f>
        <v>376.61220000000003</v>
      </c>
      <c r="J195" s="31">
        <v>376612.2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384.79421000000002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-8.1820099999999911</v>
      </c>
      <c r="J197" s="82">
        <v>184.69986999999998</v>
      </c>
    </row>
    <row r="198" spans="1:75" hidden="1" x14ac:dyDescent="0.25">
      <c r="H198" s="49">
        <f>H9+H10+H42+H45+H46+H109+H139+H151+H155+H160+H165+H169+H173+H174+H175+H178+H182</f>
        <v>376.61219999999997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0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10.68491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31.078782000000004</v>
      </c>
      <c r="I9" s="72">
        <v>81.44</v>
      </c>
      <c r="J9" s="72">
        <f>ROUND(H9*1000,2)</f>
        <v>31078.78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86.921429999999987</v>
      </c>
      <c r="I10" s="76">
        <f>I11+I12+I13+I14+I15+I16+I20+I31+I35+I38+I39+I40+I41+I19</f>
        <v>86.921429999999987</v>
      </c>
      <c r="J10" s="72">
        <f>J11+J12+J13+J14+J15+J16+J20+J31+J35+J38+J39+J40+J41+J19</f>
        <v>73125.539999999994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66.319999999999993</v>
      </c>
      <c r="G11" s="31">
        <v>1.67</v>
      </c>
      <c r="H11" s="34">
        <f>ROUND((F11*G11*K11)/1000,5)</f>
        <v>33.115569999999998</v>
      </c>
      <c r="I11" s="31">
        <f>H11</f>
        <v>33.115569999999998</v>
      </c>
      <c r="J11" s="31">
        <f>ROUND(F11*G11*K11,2)</f>
        <v>33115.57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165.8-F11</f>
        <v>99.480000000000018</v>
      </c>
      <c r="G12" s="31">
        <v>1.27</v>
      </c>
      <c r="H12" s="34">
        <f>ROUND((F12*G12*C12)/1000,5)</f>
        <v>13.13932</v>
      </c>
      <c r="I12" s="31">
        <f>H12</f>
        <v>13.13932</v>
      </c>
      <c r="J12" s="31">
        <f>ROUND(F12*G12*K12,2)</f>
        <v>6569.66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14.452459999999999</v>
      </c>
      <c r="I16" s="31">
        <f t="shared" ref="I16:I29" si="0">H16</f>
        <v>14.452459999999999</v>
      </c>
      <c r="J16" s="31">
        <f>J17+J18</f>
        <v>7226.23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66.319999999999993</v>
      </c>
      <c r="G17" s="31">
        <v>4.07</v>
      </c>
      <c r="H17" s="32">
        <f>ROUND((F17*G17*C17)/1000,5)</f>
        <v>6.4781399999999998</v>
      </c>
      <c r="I17" s="31">
        <f t="shared" si="0"/>
        <v>6.4781399999999998</v>
      </c>
      <c r="J17" s="31">
        <f>ROUND(F17*G17*K17,2)</f>
        <v>3239.07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99.480000000000018</v>
      </c>
      <c r="G18" s="31">
        <v>3.34</v>
      </c>
      <c r="H18" s="32">
        <f>ROUND((F18*G18*C18)/1000,5)</f>
        <v>7.9743199999999996</v>
      </c>
      <c r="I18" s="31">
        <f t="shared" si="0"/>
        <v>7.9743199999999996</v>
      </c>
      <c r="J18" s="31">
        <f>ROUND(F18*G18*K18,2)</f>
        <v>3987.16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8.1775099999999998</v>
      </c>
      <c r="I20" s="31">
        <f t="shared" si="0"/>
        <v>8.1775099999999998</v>
      </c>
      <c r="J20" s="31">
        <f>J21+J22+J23+J24+J25+J26+J27+J28+J29+J30</f>
        <v>8177.51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2648.67</v>
      </c>
      <c r="G21" s="31">
        <v>2.81</v>
      </c>
      <c r="H21" s="32">
        <f t="shared" ref="H21:H30" si="1">ROUND((F21*G21*K21)/1000,5)</f>
        <v>7.4427599999999998</v>
      </c>
      <c r="I21" s="31">
        <f t="shared" si="0"/>
        <v>7.4427599999999998</v>
      </c>
      <c r="J21" s="31">
        <f t="shared" ref="J21:J29" si="2">ROUND(F21*G21*K21,2)</f>
        <v>7442.76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888</v>
      </c>
      <c r="G26" s="31">
        <v>2.64</v>
      </c>
      <c r="H26" s="32">
        <f t="shared" si="1"/>
        <v>0.26262999999999997</v>
      </c>
      <c r="I26" s="31">
        <f t="shared" si="0"/>
        <v>0.26262999999999997</v>
      </c>
      <c r="J26" s="31">
        <f t="shared" si="2"/>
        <v>262.63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16.24503</v>
      </c>
      <c r="I31" s="31">
        <f>I32+I33+I34</f>
        <v>16.24503</v>
      </c>
      <c r="J31" s="31">
        <f>J32+J33+J34</f>
        <v>16245.03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601</v>
      </c>
      <c r="G32" s="31">
        <v>2.0099999999999998</v>
      </c>
      <c r="H32" s="32">
        <f>ROUND(F32*G32*K32/1000,5)</f>
        <v>2.4160200000000001</v>
      </c>
      <c r="I32" s="31">
        <f>H32</f>
        <v>2.4160200000000001</v>
      </c>
      <c r="J32" s="31">
        <f>ROUND(H32*1000,2)</f>
        <v>2416.02</v>
      </c>
      <c r="K32" s="3">
        <v>2</v>
      </c>
      <c r="L32" s="38"/>
      <c r="M32" s="38">
        <v>601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601</v>
      </c>
      <c r="G33" s="31">
        <v>7.67</v>
      </c>
      <c r="H33" s="32">
        <f>ROUND(G33*F33*K33/1000,5)</f>
        <v>13.82901</v>
      </c>
      <c r="I33" s="31">
        <f>H33</f>
        <v>13.82901</v>
      </c>
      <c r="J33" s="31">
        <f>ROUND(H33*1000,2)</f>
        <v>13829.01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387.2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871.2</v>
      </c>
      <c r="G38" s="31">
        <v>1.65</v>
      </c>
      <c r="H38" s="32">
        <f>ROUND((F38*G38*K38)/1000,5)</f>
        <v>1.4374800000000001</v>
      </c>
      <c r="I38" s="31">
        <f>H38</f>
        <v>1.4374800000000001</v>
      </c>
      <c r="J38" s="31">
        <f>ROUND(F38*G38*K38,2)</f>
        <v>1437.48</v>
      </c>
      <c r="K38" s="3">
        <v>1</v>
      </c>
      <c r="L38" s="38">
        <f>M37+M38</f>
        <v>871.2</v>
      </c>
      <c r="M38" s="38">
        <v>484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69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0.27400000000000002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14.043022400000014</v>
      </c>
      <c r="I46" s="71">
        <f>I47+I53+I63+I68+I77+I85+I98+I103</f>
        <v>14.043022400000016</v>
      </c>
      <c r="J46" s="72">
        <f>J47+J53+J63+J68+J77+J85+J98+J103</f>
        <v>13621.73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0.70215000000000005</v>
      </c>
      <c r="I47" s="25">
        <f>I48+I49+I50+I51+I52</f>
        <v>0</v>
      </c>
      <c r="J47" s="23">
        <f>J48+J49+J50+J51+J52</f>
        <v>702.15000000000009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0.42129</v>
      </c>
      <c r="I49" s="31"/>
      <c r="J49" s="31">
        <f>ROUND(H49*1000,2)</f>
        <v>421.29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0.28086</v>
      </c>
      <c r="I50" s="31"/>
      <c r="J50" s="31">
        <f>ROUND(H50*1000,2)</f>
        <v>280.86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0.98301000000000005</v>
      </c>
      <c r="I53" s="26">
        <f>I54+I55+I56+I57+I58+I59+I60+I61+I62</f>
        <v>0</v>
      </c>
      <c r="J53" s="23">
        <f>J54+J55+J56+J57+J58+J59+J60+J61+J62</f>
        <v>983.01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0.98301000000000005</v>
      </c>
      <c r="I59" s="31"/>
      <c r="J59" s="31">
        <f t="shared" si="3"/>
        <v>983.01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1.26387</v>
      </c>
      <c r="I68" s="26">
        <f>I69+I70+I71+I72+I75+I76</f>
        <v>0</v>
      </c>
      <c r="J68" s="23">
        <f>J69+J70+J71+J72+J73+J74+J75+J76</f>
        <v>1263.8699999999999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1.26387</v>
      </c>
      <c r="I76" s="31"/>
      <c r="J76" s="31">
        <f>ROUND(H76*1000,2)</f>
        <v>1263.8699999999999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1.9660199999999999</v>
      </c>
      <c r="I77" s="26">
        <f>I78+I79+I80+I81+I82+I83+I84</f>
        <v>0</v>
      </c>
      <c r="J77" s="23">
        <f>J78+J79+J80+J81+J82+J83+J84</f>
        <v>1544.73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0.98301000000000005</v>
      </c>
      <c r="I78" s="31"/>
      <c r="J78" s="31">
        <f t="shared" ref="J78:J83" si="4">ROUND(H78*1000,2)</f>
        <v>983.01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0.56172</v>
      </c>
      <c r="I81" s="31"/>
      <c r="J81" s="31">
        <f t="shared" si="4"/>
        <v>561.72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0.42129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4.7746199999999996</v>
      </c>
      <c r="I85" s="26">
        <f>I86+I87+I88+I89+I90+I91+I92+I93+I94+I95+I96+I97</f>
        <v>0</v>
      </c>
      <c r="J85" s="23">
        <f>J86+J87+J88+J89+J90+J91+J92+J93+J94+J95+J96+J97</f>
        <v>4774.62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1.68516</v>
      </c>
      <c r="I90" s="31"/>
      <c r="J90" s="31">
        <f t="shared" si="5"/>
        <v>1685.16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2.24688</v>
      </c>
      <c r="I96" s="31"/>
      <c r="J96" s="31">
        <f t="shared" si="5"/>
        <v>2246.88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0.84258</v>
      </c>
      <c r="I97" s="31"/>
      <c r="J97" s="31">
        <f t="shared" si="5"/>
        <v>842.58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0.56172</v>
      </c>
      <c r="I98" s="26">
        <f>I99+I100+I101+I102</f>
        <v>0</v>
      </c>
      <c r="J98" s="23">
        <f>J99+J100+J101+J102</f>
        <v>561.72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0.56172</v>
      </c>
      <c r="I99" s="31">
        <v>0</v>
      </c>
      <c r="J99" s="31">
        <f>ROUND(H99*1000,2)</f>
        <v>561.72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3.7916324000000152</v>
      </c>
      <c r="I103" s="25">
        <f>I104+I105+I106+I107+I108</f>
        <v>14.043022400000016</v>
      </c>
      <c r="J103" s="23">
        <f>J104+J105+J106+J107+J108</f>
        <v>3791.63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0.91279999999999994</v>
      </c>
      <c r="I106" s="31"/>
      <c r="J106" s="31">
        <f>ROUND(H106*1000,2)</f>
        <v>912.8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2.8788324000000154</v>
      </c>
      <c r="I108" s="34">
        <f>J197-I138-H181</f>
        <v>14.043022400000016</v>
      </c>
      <c r="J108" s="31">
        <f>ROUND(H108*1000,2)</f>
        <v>2878.83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59.853625600000029</v>
      </c>
      <c r="I109" s="71">
        <f>I110+I111+I112+I113+I114+I115+I116+I117+I118+I119+I120+I121+I122+I123+I124+I125+I126+I127+I128+I129+I130+I131+I132+I133+I134+I135+I136+I137+I138</f>
        <v>59.849625600000024</v>
      </c>
      <c r="J109" s="72">
        <f>J110+J111+J112+J113+J114+J115+J116+J117+J118+J119+J120+J121+J122+J123+J124+J125+J126+J127+J128+J129+J130+J131+J132+J133+J134+J135+J136+J137+J138</f>
        <v>56861.85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2136.98</v>
      </c>
      <c r="H110" s="33">
        <f>ROUND(($I$138*0.05),5)</f>
        <v>2.1369799999999999</v>
      </c>
      <c r="I110" s="31"/>
      <c r="J110" s="31">
        <f t="shared" ref="J110:J137" si="6">ROUND(H110*1000,2)</f>
        <v>2136.98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10684.91</v>
      </c>
      <c r="H111" s="33">
        <f>ROUND(($I$138*0.25),5)</f>
        <v>10.68491</v>
      </c>
      <c r="I111" s="31"/>
      <c r="J111" s="31">
        <f t="shared" si="6"/>
        <v>10684.91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5128.76</v>
      </c>
      <c r="H116" s="32">
        <f>ROUND(($I$138*0.12),5)</f>
        <v>5.1287599999999998</v>
      </c>
      <c r="I116" s="31"/>
      <c r="J116" s="31">
        <f t="shared" si="6"/>
        <v>5128.76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17114</v>
      </c>
      <c r="H121" s="34">
        <v>17.114000000000001</v>
      </c>
      <c r="I121" s="31">
        <v>17.11</v>
      </c>
      <c r="J121" s="31">
        <f t="shared" si="6"/>
        <v>17114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6410.9400000000005</v>
      </c>
      <c r="H125" s="32">
        <f>ROUND(($I$138*0.15),5)</f>
        <v>6.4109400000000001</v>
      </c>
      <c r="I125" s="31"/>
      <c r="J125" s="31">
        <f t="shared" si="6"/>
        <v>6410.94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4701.3600000000006</v>
      </c>
      <c r="H126" s="32">
        <f>ROUND(($I$138*0.11),5)</f>
        <v>4.7013600000000002</v>
      </c>
      <c r="I126" s="31"/>
      <c r="J126" s="31">
        <f t="shared" si="6"/>
        <v>4701.3599999999997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2991.77</v>
      </c>
      <c r="H128" s="32">
        <f>ROUND(($I$138*0.07),5)</f>
        <v>2.9917699999999998</v>
      </c>
      <c r="I128" s="31"/>
      <c r="J128" s="31">
        <f t="shared" si="6"/>
        <v>2991.77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7693.13</v>
      </c>
      <c r="H129" s="32">
        <f>ROUND(($I$138*0.18),5)</f>
        <v>7.69313</v>
      </c>
      <c r="I129" s="31"/>
      <c r="J129" s="31">
        <f t="shared" si="6"/>
        <v>7693.13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2.9917756000000217</v>
      </c>
      <c r="I138" s="34">
        <f>J197*0.7</f>
        <v>42.739625600000025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10.698</v>
      </c>
      <c r="I165" s="72">
        <f>I166+I167+I168</f>
        <v>10.7</v>
      </c>
      <c r="J165" s="72">
        <f>J166+J167+J168</f>
        <v>10698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10698</v>
      </c>
      <c r="H166" s="34">
        <v>10.698</v>
      </c>
      <c r="I166" s="31">
        <v>10.7</v>
      </c>
      <c r="J166" s="31">
        <f>ROUND(H166*1000,2)</f>
        <v>10698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27.366</v>
      </c>
      <c r="I169" s="72">
        <f>I170+I171+I172</f>
        <v>27.37</v>
      </c>
      <c r="J169" s="72">
        <f>J170+J171+J172</f>
        <v>27366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27366</v>
      </c>
      <c r="H170" s="32">
        <v>27.366</v>
      </c>
      <c r="I170" s="35">
        <v>27.37</v>
      </c>
      <c r="J170" s="31">
        <f>ROUND(H170*1000,2)</f>
        <v>27366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69.266999999999996</v>
      </c>
      <c r="I173" s="72">
        <v>219.27</v>
      </c>
      <c r="J173" s="72">
        <f>ROUND(H173*1000,2)</f>
        <v>69267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7.2859999999999996</v>
      </c>
      <c r="I174" s="72">
        <v>7.29</v>
      </c>
      <c r="J174" s="72">
        <f>ROUND(H174*1000,2)</f>
        <v>7286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4.2739599999999998</v>
      </c>
      <c r="I178" s="72">
        <f>I179+I180+I181</f>
        <v>35.58</v>
      </c>
      <c r="J178" s="72">
        <f>J179+J180+J181</f>
        <v>4273.96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4.2739599999999998</v>
      </c>
      <c r="I181" s="31">
        <v>35.58</v>
      </c>
      <c r="J181" s="31">
        <f>ROUND(H181*1000,2)</f>
        <v>4273.96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310.78782000000007</v>
      </c>
      <c r="I194" s="62">
        <f>I10+I9+I42+I46+I109+I139+I151+I155+I160+I165+I169+I173+I174+I175+I178+I45</f>
        <v>542.47407799999996</v>
      </c>
      <c r="J194" s="63">
        <f ca="1">J10+J9+J42+J46+J109+J139+J151+J155+J160+J165+J169+J173+J174+J175+J178+J45</f>
        <v>440431.17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310.78782000000001</v>
      </c>
      <c r="I195" s="31">
        <f>J195/1000</f>
        <v>440.42854</v>
      </c>
      <c r="J195" s="31">
        <v>440428.54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542.47407799999996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-102.04553799999996</v>
      </c>
      <c r="J197" s="82">
        <v>61.05660800000004</v>
      </c>
    </row>
    <row r="198" spans="1:75" hidden="1" x14ac:dyDescent="0.25">
      <c r="H198" s="49">
        <f>H9+H10+H42+H45+H46+H109+H139+H151+H155+H160+H165+H169+H173+H174+H175+H178+H182</f>
        <v>310.78782000000007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1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93.518358000000021</v>
      </c>
      <c r="I9" s="72">
        <v>302.57</v>
      </c>
      <c r="J9" s="72">
        <f>ROUND(H9*1000,2)</f>
        <v>93518.36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214.11214000000001</v>
      </c>
      <c r="I10" s="76">
        <f>I11+I12+I13+I14+I15+I16+I20+I31+I35+I38+I39+I40+I41+I19</f>
        <v>214.11214000000001</v>
      </c>
      <c r="J10" s="72">
        <f>J11+J12+J13+J14+J15+J16+J20+J31+J35+J38+J39+J40+J41+J19</f>
        <v>214112.14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66.8</v>
      </c>
      <c r="G11" s="31">
        <v>2.29</v>
      </c>
      <c r="H11" s="34">
        <f>ROUND((F11*G11*K11)/1000,5)</f>
        <v>45.738630000000001</v>
      </c>
      <c r="I11" s="31">
        <f t="shared" ref="I11:I30" si="0">H11</f>
        <v>45.738630000000001</v>
      </c>
      <c r="J11" s="31">
        <f>ROUND(F11*G11*K11,2)</f>
        <v>45738.63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200.4</v>
      </c>
      <c r="G12" s="31">
        <v>2</v>
      </c>
      <c r="H12" s="34">
        <f>ROUND((F12*G12*C12)/1000,5)</f>
        <v>20.8416</v>
      </c>
      <c r="I12" s="31">
        <f t="shared" si="0"/>
        <v>20.8416</v>
      </c>
      <c r="J12" s="31">
        <f>ROUND(F12*G12*K12,2)</f>
        <v>20841.599999999999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16</v>
      </c>
      <c r="G13" s="31">
        <v>3.04</v>
      </c>
      <c r="H13" s="34">
        <f>ROUND((F13*G13*K13)/1000,5)</f>
        <v>14.54336</v>
      </c>
      <c r="I13" s="31">
        <f t="shared" si="0"/>
        <v>14.54336</v>
      </c>
      <c r="J13" s="31">
        <f>ROUND(F13*G13*K13,2)</f>
        <v>14543.36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16</v>
      </c>
      <c r="G14" s="31">
        <v>19.350000000000001</v>
      </c>
      <c r="H14" s="32">
        <f>ROUND((F14*G14*K14)/1000,5)</f>
        <v>16.0992</v>
      </c>
      <c r="I14" s="31">
        <f t="shared" si="0"/>
        <v>16.0992</v>
      </c>
      <c r="J14" s="31">
        <f>ROUND(F14*G14*K14,2)</f>
        <v>16099.2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8.8176000000000005</v>
      </c>
      <c r="I16" s="31">
        <f t="shared" si="0"/>
        <v>8.8176000000000005</v>
      </c>
      <c r="J16" s="31">
        <f>J17+J18</f>
        <v>8817.6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66.8</v>
      </c>
      <c r="G17" s="31">
        <v>3.29</v>
      </c>
      <c r="H17" s="32">
        <f>ROUND((F17*G17*C17)/1000,5)</f>
        <v>2.6372599999999999</v>
      </c>
      <c r="I17" s="31">
        <f t="shared" si="0"/>
        <v>2.6372599999999999</v>
      </c>
      <c r="J17" s="31">
        <f>ROUND(F17*G17*K17,2)</f>
        <v>2637.26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200.4</v>
      </c>
      <c r="G18" s="31">
        <v>2.57</v>
      </c>
      <c r="H18" s="32">
        <f>ROUND((F18*G18*C18)/1000,5)</f>
        <v>6.1803400000000002</v>
      </c>
      <c r="I18" s="31">
        <f t="shared" si="0"/>
        <v>6.1803400000000002</v>
      </c>
      <c r="J18" s="31">
        <f>ROUND(F18*G18*K18,2)</f>
        <v>6180.34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29.656189999999999</v>
      </c>
      <c r="I20" s="31">
        <f t="shared" si="0"/>
        <v>29.656189999999999</v>
      </c>
      <c r="J20" s="31">
        <f>J21+J22+J23+J24+J25+J26+J27+J28+J29+J30</f>
        <v>29656.190000000002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9677.67</v>
      </c>
      <c r="G21" s="31">
        <v>2.81</v>
      </c>
      <c r="H21" s="32">
        <f t="shared" ref="H21:H30" si="1">ROUND((F21*G21*K21)/1000,5)</f>
        <v>27.19425</v>
      </c>
      <c r="I21" s="31">
        <f t="shared" si="0"/>
        <v>27.19425</v>
      </c>
      <c r="J21" s="31">
        <f t="shared" ref="J21:J30" si="2">ROUND(F21*G21*K21,2)</f>
        <v>27194.25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889</v>
      </c>
      <c r="G26" s="31">
        <v>2.64</v>
      </c>
      <c r="H26" s="32">
        <f t="shared" si="1"/>
        <v>0.26452999999999999</v>
      </c>
      <c r="I26" s="31">
        <f t="shared" si="0"/>
        <v>0.26452999999999999</v>
      </c>
      <c r="J26" s="31">
        <f t="shared" si="2"/>
        <v>264.52999999999997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30.408750000000001</v>
      </c>
      <c r="I31" s="31">
        <f>I32+I33+I34</f>
        <v>30.408750000000001</v>
      </c>
      <c r="J31" s="31">
        <f>J32+J33+J34</f>
        <v>30408.75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1125</v>
      </c>
      <c r="G32" s="31">
        <v>2.0099999999999998</v>
      </c>
      <c r="H32" s="32">
        <f>ROUND(F32*G32*K32/1000,5)</f>
        <v>4.5225</v>
      </c>
      <c r="I32" s="31">
        <f>H32</f>
        <v>4.5225</v>
      </c>
      <c r="J32" s="31">
        <f>ROUND(H32*1000,2)</f>
        <v>4522.5</v>
      </c>
      <c r="K32" s="3">
        <v>2</v>
      </c>
      <c r="L32" s="38"/>
      <c r="M32" s="38">
        <v>1125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1125</v>
      </c>
      <c r="G33" s="31">
        <v>7.67</v>
      </c>
      <c r="H33" s="32">
        <f>ROUND(G33*F33*K33/1000,5)</f>
        <v>25.88625</v>
      </c>
      <c r="I33" s="31">
        <f>H33</f>
        <v>25.88625</v>
      </c>
      <c r="J33" s="31">
        <f>ROUND(H33*1000,2)</f>
        <v>25886.25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841.52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1893.42</v>
      </c>
      <c r="G38" s="31">
        <v>1.65</v>
      </c>
      <c r="H38" s="32">
        <f>ROUND((F38*G38*K38)/1000,5)</f>
        <v>3.1241400000000001</v>
      </c>
      <c r="I38" s="31">
        <f>H38</f>
        <v>3.1241400000000001</v>
      </c>
      <c r="J38" s="31">
        <f>ROUND(F38*G38*K38,2)</f>
        <v>3124.14</v>
      </c>
      <c r="K38" s="3">
        <v>1</v>
      </c>
      <c r="L38" s="38">
        <f>M37+M38</f>
        <v>1893.42</v>
      </c>
      <c r="M38" s="38">
        <v>1051.9000000000001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38.120130000000003</v>
      </c>
      <c r="I42" s="72">
        <f>I43+I44</f>
        <v>38.120130000000003</v>
      </c>
      <c r="J42" s="72">
        <f>J43+J44</f>
        <v>38120.129999999997</v>
      </c>
      <c r="K42" s="73"/>
      <c r="Q42" s="74" t="s">
        <v>327</v>
      </c>
      <c r="R42" s="74">
        <v>118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0.47</v>
      </c>
      <c r="G43" s="31">
        <v>222.21</v>
      </c>
      <c r="H43" s="32">
        <f>ROUND((F43*G43*K43)/1000,5)</f>
        <v>38.120130000000003</v>
      </c>
      <c r="I43" s="31">
        <f>H43</f>
        <v>38.120130000000003</v>
      </c>
      <c r="J43" s="31">
        <f>ROUND(H43*1000,2)</f>
        <v>38120.129999999997</v>
      </c>
      <c r="K43" s="3">
        <v>365</v>
      </c>
      <c r="L43" s="38"/>
      <c r="M43" s="38"/>
      <c r="N43" s="4">
        <f>ROUND(R42*1.45/365,3)</f>
        <v>0.46899999999999997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20.954913600000022</v>
      </c>
      <c r="I46" s="71">
        <f>I47+I53+I63+I68+I77+I85+I98+I103</f>
        <v>20.954913600000026</v>
      </c>
      <c r="J46" s="72">
        <f>J47+J53+J63+J68+J77+J85+J98+J103</f>
        <v>20326.260000000002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1.04775</v>
      </c>
      <c r="I47" s="25">
        <f>I48+I49+I50+I51+I52</f>
        <v>0</v>
      </c>
      <c r="J47" s="23">
        <f>J48+J49+J50+J51+J52</f>
        <v>1047.75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0.62865000000000004</v>
      </c>
      <c r="I49" s="31"/>
      <c r="J49" s="31">
        <f>ROUND(H49*1000,2)</f>
        <v>628.65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0.41909999999999997</v>
      </c>
      <c r="I50" s="31"/>
      <c r="J50" s="31">
        <f>ROUND(H50*1000,2)</f>
        <v>419.1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1.4668399999999999</v>
      </c>
      <c r="I53" s="26">
        <f>I54+I55+I56+I57+I58+I59+I60+I61+I62</f>
        <v>0</v>
      </c>
      <c r="J53" s="23">
        <f>J54+J55+J56+J57+J58+J59+J60+J61+J62</f>
        <v>1466.84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1.4668399999999999</v>
      </c>
      <c r="I59" s="31"/>
      <c r="J59" s="31">
        <f t="shared" si="3"/>
        <v>1466.84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1.8859399999999999</v>
      </c>
      <c r="I68" s="26">
        <f>I69+I70+I71+I72+I75+I76</f>
        <v>0</v>
      </c>
      <c r="J68" s="23">
        <f>J69+J70+J71+J72+J73+J74+J75+J76</f>
        <v>1885.94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1.8859399999999999</v>
      </c>
      <c r="I76" s="31"/>
      <c r="J76" s="31">
        <f>ROUND(H76*1000,2)</f>
        <v>1885.94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2.9336899999999999</v>
      </c>
      <c r="I77" s="26">
        <f>I78+I79+I80+I81+I82+I83+I84</f>
        <v>0</v>
      </c>
      <c r="J77" s="23">
        <f>J78+J79+J80+J81+J82+J83+J84</f>
        <v>2305.04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1.4668399999999999</v>
      </c>
      <c r="I78" s="31"/>
      <c r="J78" s="31">
        <f t="shared" ref="J78:J83" si="4">ROUND(H78*1000,2)</f>
        <v>1466.84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0.83819999999999995</v>
      </c>
      <c r="I81" s="31"/>
      <c r="J81" s="31">
        <f t="shared" si="4"/>
        <v>838.2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0.62865000000000004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7.1246700000000009</v>
      </c>
      <c r="I85" s="26">
        <f>I86+I87+I88+I89+I90+I91+I92+I93+I94+I95+I96+I97</f>
        <v>0</v>
      </c>
      <c r="J85" s="23">
        <f>J86+J87+J88+J89+J90+J91+J92+J93+J94+J95+J96+J97</f>
        <v>7124.67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2.5145900000000001</v>
      </c>
      <c r="I90" s="31"/>
      <c r="J90" s="31">
        <f t="shared" si="5"/>
        <v>2514.59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3.3527900000000002</v>
      </c>
      <c r="I96" s="31"/>
      <c r="J96" s="31">
        <f t="shared" si="5"/>
        <v>3352.79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1.25729</v>
      </c>
      <c r="I97" s="31"/>
      <c r="J97" s="31">
        <f t="shared" si="5"/>
        <v>1257.29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0.83819999999999995</v>
      </c>
      <c r="I98" s="26">
        <f>I99+I100+I101+I102</f>
        <v>0</v>
      </c>
      <c r="J98" s="23">
        <f>J99+J100+J101+J102</f>
        <v>838.2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0.83819999999999995</v>
      </c>
      <c r="I99" s="31">
        <v>0</v>
      </c>
      <c r="J99" s="31">
        <f>ROUND(H99*1000,2)</f>
        <v>838.2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5.6578236000000217</v>
      </c>
      <c r="I103" s="25">
        <f>I104+I105+I106+I107+I108</f>
        <v>20.954913600000026</v>
      </c>
      <c r="J103" s="23">
        <f>J104+J105+J106+J107+J108</f>
        <v>5657.82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1.3620699999999999</v>
      </c>
      <c r="I106" s="31"/>
      <c r="J106" s="31">
        <f>ROUND(H106*1000,2)</f>
        <v>1362.07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4.2957536000000216</v>
      </c>
      <c r="I108" s="34">
        <f>J197-I138-H181</f>
        <v>20.954913600000026</v>
      </c>
      <c r="J108" s="31">
        <f>ROUND(H108*1000,2)</f>
        <v>4295.75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193.41581840000006</v>
      </c>
      <c r="I109" s="71">
        <f>I110+I111+I112+I113+I114+I115+I116+I117+I118+I119+I120+I121+I122+I123+I124+I125+I126+I127+I128+I129+I130+I131+I132+I133+I134+I135+I136+I137+I138</f>
        <v>193.42581840000005</v>
      </c>
      <c r="J109" s="72">
        <f>J110+J111+J112+J113+J114+J115+J116+J117+J118+J119+J120+J121+J122+J123+J124+J125+J126+J127+J128+J129+J130+J131+J132+J133+J134+J135+J136+J137+J138</f>
        <v>188951.50999999998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3188.79</v>
      </c>
      <c r="H110" s="33">
        <f>ROUND(($I$138*0.05),5)</f>
        <v>3.18879</v>
      </c>
      <c r="I110" s="31"/>
      <c r="J110" s="31">
        <f t="shared" ref="J110:J137" si="6">ROUND(H110*1000,2)</f>
        <v>3188.79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15943.949999999999</v>
      </c>
      <c r="H111" s="33">
        <f>ROUND(($I$138*0.25),5)</f>
        <v>15.943949999999999</v>
      </c>
      <c r="I111" s="31"/>
      <c r="J111" s="31">
        <f t="shared" si="6"/>
        <v>15943.95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7653.1</v>
      </c>
      <c r="H116" s="32">
        <f>ROUND(($I$138*0.12),5)</f>
        <v>7.6531000000000002</v>
      </c>
      <c r="I116" s="31"/>
      <c r="J116" s="31">
        <f t="shared" si="6"/>
        <v>7653.1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13505</v>
      </c>
      <c r="H120" s="34">
        <v>13.505000000000001</v>
      </c>
      <c r="I120" s="31">
        <v>13.51</v>
      </c>
      <c r="J120" s="31">
        <f t="shared" si="6"/>
        <v>13505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116135</v>
      </c>
      <c r="H121" s="34">
        <v>116.13500000000001</v>
      </c>
      <c r="I121" s="31">
        <v>116.14</v>
      </c>
      <c r="J121" s="31">
        <f t="shared" si="6"/>
        <v>116135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9566.369999999999</v>
      </c>
      <c r="H125" s="32">
        <f>ROUND(($I$138*0.15),5)</f>
        <v>9.5663699999999992</v>
      </c>
      <c r="I125" s="31"/>
      <c r="J125" s="31">
        <f t="shared" si="6"/>
        <v>9566.3700000000008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7015.34</v>
      </c>
      <c r="H126" s="32">
        <f>ROUND(($I$138*0.11),5)</f>
        <v>7.0153400000000001</v>
      </c>
      <c r="I126" s="31"/>
      <c r="J126" s="31">
        <f t="shared" si="6"/>
        <v>7015.34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4464.3100000000004</v>
      </c>
      <c r="H128" s="32">
        <f>ROUND(($I$138*0.07),5)</f>
        <v>4.4643100000000002</v>
      </c>
      <c r="I128" s="31"/>
      <c r="J128" s="31">
        <f t="shared" si="6"/>
        <v>4464.3100000000004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11479.65</v>
      </c>
      <c r="H129" s="32">
        <f>ROUND(($I$138*0.18),5)</f>
        <v>11.479649999999999</v>
      </c>
      <c r="I129" s="31"/>
      <c r="J129" s="31">
        <f t="shared" si="6"/>
        <v>11479.65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4.464308400000041</v>
      </c>
      <c r="I138" s="34">
        <f>J197*0.7</f>
        <v>63.775818400000041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9.0155200000000004</v>
      </c>
      <c r="I139" s="72">
        <f>I140+I141+I142+I143+I144+I145+I146+I147+I148+I149+I150</f>
        <v>9.0155199999999986</v>
      </c>
      <c r="J139" s="72">
        <f ca="1">J140+J141+J142+J143+J144+J145+J146+J147+J148+J149+J150</f>
        <v>9330.24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76.653120000000001</v>
      </c>
      <c r="I151" s="72">
        <f>I152+I153+I154</f>
        <v>76.650000000000006</v>
      </c>
      <c r="J151" s="72">
        <f ca="1">J152+J153+J154</f>
        <v>76653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3193.88</v>
      </c>
      <c r="H152" s="32">
        <f ca="1">ROUND((C152*F152*G152/1000),5)</f>
        <v>76.653120000000001</v>
      </c>
      <c r="I152" s="35">
        <v>76.650000000000006</v>
      </c>
      <c r="J152" s="31">
        <f ca="1">ROUND(H152*1000,2)</f>
        <v>76653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162.322</v>
      </c>
      <c r="I169" s="72">
        <f>I170+I171+I172</f>
        <v>192.32999999999998</v>
      </c>
      <c r="J169" s="72">
        <f>J170+J171+J172</f>
        <v>162322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84886</v>
      </c>
      <c r="H170" s="32">
        <v>84.885999999999996</v>
      </c>
      <c r="I170" s="35">
        <v>84.89</v>
      </c>
      <c r="J170" s="31">
        <f>ROUND(H170*1000,2)</f>
        <v>84886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77436</v>
      </c>
      <c r="H171" s="32">
        <v>77.436000000000007</v>
      </c>
      <c r="I171" s="35">
        <v>107.44</v>
      </c>
      <c r="J171" s="31">
        <f>ROUND(H171*1000,2)</f>
        <v>77436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100.20699999999999</v>
      </c>
      <c r="I173" s="72">
        <v>230.21</v>
      </c>
      <c r="J173" s="72">
        <f>ROUND(H173*1000,2)</f>
        <v>100207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20.486999999999998</v>
      </c>
      <c r="I174" s="72">
        <v>20.49</v>
      </c>
      <c r="J174" s="72">
        <f>ROUND(H174*1000,2)</f>
        <v>20487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v>0</v>
      </c>
      <c r="D177" s="28" t="s">
        <v>50</v>
      </c>
      <c r="E177" s="36" t="s">
        <v>31</v>
      </c>
      <c r="F177" s="40">
        <v>0</v>
      </c>
      <c r="G177" s="40"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6.37758</v>
      </c>
      <c r="I178" s="72">
        <f>I179+I180+I181</f>
        <v>23.75</v>
      </c>
      <c r="J178" s="72">
        <f>J179+J180+J181</f>
        <v>6377.58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6.37758</v>
      </c>
      <c r="I181" s="31">
        <v>23.75</v>
      </c>
      <c r="J181" s="31">
        <f>ROUND(H181*1000,2)</f>
        <v>6377.58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935.18358000000001</v>
      </c>
      <c r="I194" s="62">
        <f>I10+I9+I42+I46+I109+I139+I151+I155+I160+I165+I169+I173+I174+I175+I178+I45</f>
        <v>1321.6385220000002</v>
      </c>
      <c r="J194" s="63">
        <f ca="1">J10+J9+J42+J46+J109+J139+J151+J155+J160+J165+J169+J173+J174+J175+J178+J45</f>
        <v>1106429.94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935.18358000000012</v>
      </c>
      <c r="I195" s="31">
        <f>J195/1000</f>
        <v>1759.72027</v>
      </c>
      <c r="J195" s="31">
        <v>1759720.27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1321.6385220000002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438.08174799999983</v>
      </c>
      <c r="J197" s="82">
        <v>91.108312000000069</v>
      </c>
    </row>
    <row r="198" spans="1:75" hidden="1" x14ac:dyDescent="0.25">
      <c r="H198" s="49">
        <f>H9+H10+H42+H45+H46+H109+H139+H151+H155+H160+H165+H169+H173+H174+H175+H178+H182</f>
        <v>935.18358000000012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2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79.661190000000005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92.598258000000001</v>
      </c>
      <c r="I9" s="72">
        <v>245.91</v>
      </c>
      <c r="J9" s="72">
        <f>ROUND(H9*1000,2)</f>
        <v>92598.26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209.62054000000001</v>
      </c>
      <c r="I10" s="76">
        <f>I11+I12+I13+I14+I15+I16+I20+I31+I35+I38+I39+I40+I41+I19</f>
        <v>209.62054000000001</v>
      </c>
      <c r="J10" s="72">
        <f>J11+J12+J13+J14+J15+J16+J20+J31+J35+J38+J39+J40+J41+J19</f>
        <v>176104.36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161.12</v>
      </c>
      <c r="G11" s="31">
        <v>1.67</v>
      </c>
      <c r="H11" s="34">
        <f>ROUND((F11*G11*K11)/1000,5)</f>
        <v>80.45205</v>
      </c>
      <c r="I11" s="31">
        <f>H11</f>
        <v>80.45205</v>
      </c>
      <c r="J11" s="31">
        <f>ROUND(F11*G11*K11,2)</f>
        <v>80452.05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402.8-F11</f>
        <v>241.68</v>
      </c>
      <c r="G12" s="31">
        <v>1.27</v>
      </c>
      <c r="H12" s="34">
        <f>ROUND((F12*G12*C12)/1000,5)</f>
        <v>31.92109</v>
      </c>
      <c r="I12" s="31">
        <f>H12</f>
        <v>31.92109</v>
      </c>
      <c r="J12" s="31">
        <f>ROUND(F12*G12*K12,2)</f>
        <v>15960.55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35.111269999999998</v>
      </c>
      <c r="I16" s="31">
        <f t="shared" ref="I16:I29" si="0">H16</f>
        <v>35.111269999999998</v>
      </c>
      <c r="J16" s="31">
        <f>J17+J18</f>
        <v>17555.63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161.12</v>
      </c>
      <c r="G17" s="31">
        <v>4.07</v>
      </c>
      <c r="H17" s="32">
        <f>ROUND((F17*G17*C17)/1000,5)</f>
        <v>15.738200000000001</v>
      </c>
      <c r="I17" s="31">
        <f t="shared" si="0"/>
        <v>15.738200000000001</v>
      </c>
      <c r="J17" s="31">
        <f>ROUND(F17*G17*K17,2)</f>
        <v>7869.1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241.68</v>
      </c>
      <c r="G18" s="31">
        <v>3.34</v>
      </c>
      <c r="H18" s="32">
        <f>ROUND((F18*G18*C18)/1000,5)</f>
        <v>19.373069999999998</v>
      </c>
      <c r="I18" s="31">
        <f t="shared" si="0"/>
        <v>19.373069999999998</v>
      </c>
      <c r="J18" s="31">
        <f>ROUND(F18*G18*K18,2)</f>
        <v>9686.5300000000007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19.377130000000001</v>
      </c>
      <c r="I20" s="31">
        <f t="shared" si="0"/>
        <v>19.377130000000001</v>
      </c>
      <c r="J20" s="31">
        <f>J21+J22+J23+J24+J25+J26+J27+J28+J29+J30</f>
        <v>19377.129999999997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6416.67</v>
      </c>
      <c r="G21" s="31">
        <v>2.81</v>
      </c>
      <c r="H21" s="32">
        <f t="shared" ref="H21:H30" si="1">ROUND((F21*G21*K21)/1000,5)</f>
        <v>18.030840000000001</v>
      </c>
      <c r="I21" s="31">
        <f t="shared" si="0"/>
        <v>18.030840000000001</v>
      </c>
      <c r="J21" s="31">
        <f t="shared" ref="J21:J29" si="2">ROUND(F21*G21*K21,2)</f>
        <v>18030.84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890</v>
      </c>
      <c r="G26" s="31">
        <v>2.64</v>
      </c>
      <c r="H26" s="32">
        <f t="shared" si="1"/>
        <v>0.63804000000000005</v>
      </c>
      <c r="I26" s="31">
        <f t="shared" si="0"/>
        <v>0.63804000000000005</v>
      </c>
      <c r="J26" s="31">
        <f t="shared" si="2"/>
        <v>638.04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38.815080000000002</v>
      </c>
      <c r="I31" s="31">
        <f>I32+I33+I34</f>
        <v>38.815080000000002</v>
      </c>
      <c r="J31" s="31">
        <f>J32+J33+J34</f>
        <v>38815.08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1436</v>
      </c>
      <c r="G32" s="31">
        <v>2.0099999999999998</v>
      </c>
      <c r="H32" s="32">
        <f>ROUND(F32*G32*K32/1000,5)</f>
        <v>5.7727199999999996</v>
      </c>
      <c r="I32" s="31">
        <f>H32</f>
        <v>5.7727199999999996</v>
      </c>
      <c r="J32" s="31">
        <f>ROUND(H32*1000,2)</f>
        <v>5772.72</v>
      </c>
      <c r="K32" s="3">
        <v>2</v>
      </c>
      <c r="L32" s="38"/>
      <c r="M32" s="38">
        <v>1436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1436</v>
      </c>
      <c r="G33" s="31">
        <v>7.67</v>
      </c>
      <c r="H33" s="32">
        <f>ROUND(G33*F33*K33/1000,5)</f>
        <v>33.042360000000002</v>
      </c>
      <c r="I33" s="31">
        <f>H33</f>
        <v>33.042360000000002</v>
      </c>
      <c r="J33" s="31">
        <f>ROUND(H33*1000,2)</f>
        <v>33042.36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919.28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2068.38</v>
      </c>
      <c r="G38" s="31">
        <v>1.65</v>
      </c>
      <c r="H38" s="32">
        <f>ROUND((F38*G38*K38)/1000,5)</f>
        <v>3.41283</v>
      </c>
      <c r="I38" s="31">
        <f>H38</f>
        <v>3.41283</v>
      </c>
      <c r="J38" s="31">
        <f>ROUND(F38*G38*K38,2)</f>
        <v>3412.83</v>
      </c>
      <c r="K38" s="3">
        <v>1</v>
      </c>
      <c r="L38" s="38">
        <f>M37+M38</f>
        <v>2068.38</v>
      </c>
      <c r="M38" s="38">
        <v>1149.0999999999999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171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0.67900000000000005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104.69756459999999</v>
      </c>
      <c r="I46" s="71">
        <f>I47+I53+I63+I68+I77+I85+I98+I103</f>
        <v>104.69756460000001</v>
      </c>
      <c r="J46" s="72">
        <f>J47+J53+J63+J68+J77+J85+J98+J103</f>
        <v>101556.62999999999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5.2348800000000004</v>
      </c>
      <c r="I47" s="25">
        <f>I48+I49+I50+I51+I52</f>
        <v>0</v>
      </c>
      <c r="J47" s="23">
        <f>J48+J49+J50+J51+J52</f>
        <v>5234.8799999999992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3.14093</v>
      </c>
      <c r="I49" s="31"/>
      <c r="J49" s="31">
        <f>ROUND(H49*1000,2)</f>
        <v>3140.93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2.09395</v>
      </c>
      <c r="I50" s="31"/>
      <c r="J50" s="31">
        <f>ROUND(H50*1000,2)</f>
        <v>2093.9499999999998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7.32883</v>
      </c>
      <c r="I53" s="26">
        <f>I54+I55+I56+I57+I58+I59+I60+I61+I62</f>
        <v>0</v>
      </c>
      <c r="J53" s="23">
        <f>J54+J55+J56+J57+J58+J59+J60+J61+J62</f>
        <v>7328.83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7.32883</v>
      </c>
      <c r="I59" s="31"/>
      <c r="J59" s="31">
        <f t="shared" si="3"/>
        <v>7328.83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9.4227799999999995</v>
      </c>
      <c r="I68" s="26">
        <f>I69+I70+I71+I72+I75+I76</f>
        <v>0</v>
      </c>
      <c r="J68" s="23">
        <f>J69+J70+J71+J72+J73+J74+J75+J76</f>
        <v>9422.7800000000007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9.4227799999999995</v>
      </c>
      <c r="I76" s="31"/>
      <c r="J76" s="31">
        <f>ROUND(H76*1000,2)</f>
        <v>9422.7800000000007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14.65766</v>
      </c>
      <c r="I77" s="26">
        <f>I78+I79+I80+I81+I82+I83+I84</f>
        <v>0</v>
      </c>
      <c r="J77" s="23">
        <f>J78+J79+J80+J81+J82+J83+J84</f>
        <v>11516.73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7.32883</v>
      </c>
      <c r="I78" s="31"/>
      <c r="J78" s="31">
        <f t="shared" ref="J78:J83" si="4">ROUND(H78*1000,2)</f>
        <v>7328.83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4.1879</v>
      </c>
      <c r="I81" s="31"/>
      <c r="J81" s="31">
        <f t="shared" si="4"/>
        <v>4187.8999999999996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3.14093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35.597169999999998</v>
      </c>
      <c r="I85" s="26">
        <f>I86+I87+I88+I89+I90+I91+I92+I93+I94+I95+I96+I97</f>
        <v>0</v>
      </c>
      <c r="J85" s="23">
        <f>J86+J87+J88+J89+J90+J91+J92+J93+J94+J95+J96+J97</f>
        <v>35597.17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12.56371</v>
      </c>
      <c r="I90" s="31"/>
      <c r="J90" s="31">
        <f t="shared" si="5"/>
        <v>12563.71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16.751609999999999</v>
      </c>
      <c r="I96" s="31"/>
      <c r="J96" s="31">
        <f t="shared" si="5"/>
        <v>16751.61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6.2818500000000004</v>
      </c>
      <c r="I97" s="31"/>
      <c r="J97" s="31">
        <f t="shared" si="5"/>
        <v>6281.85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4.1879</v>
      </c>
      <c r="I98" s="26">
        <f>I99+I100+I101+I102</f>
        <v>0</v>
      </c>
      <c r="J98" s="23">
        <f>J99+J100+J101+J102</f>
        <v>4187.8999999999996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4.1879</v>
      </c>
      <c r="I99" s="31">
        <v>0</v>
      </c>
      <c r="J99" s="31">
        <f>ROUND(H99*1000,2)</f>
        <v>4187.8999999999996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28.268344599999999</v>
      </c>
      <c r="I103" s="25">
        <f>I104+I105+I106+I107+I108</f>
        <v>104.69756460000001</v>
      </c>
      <c r="J103" s="23">
        <f>J104+J105+J106+J107+J108</f>
        <v>28268.34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6.8053400000000002</v>
      </c>
      <c r="I106" s="31"/>
      <c r="J106" s="31">
        <f>ROUND(H106*1000,2)</f>
        <v>6805.34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21.463004599999998</v>
      </c>
      <c r="I108" s="34">
        <f>J197-I138-H181</f>
        <v>104.69756460000001</v>
      </c>
      <c r="J108" s="31">
        <f>ROUND(H108*1000,2)</f>
        <v>21463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339.06774740000003</v>
      </c>
      <c r="I109" s="71">
        <f>I110+I111+I112+I113+I114+I115+I116+I117+I118+I119+I120+I121+I122+I123+I124+I125+I126+I127+I128+I129+I130+I131+I132+I133+I134+I135+I136+I137+I138</f>
        <v>339.06474739999999</v>
      </c>
      <c r="J109" s="72">
        <f>J110+J111+J112+J113+J114+J115+J116+J117+J118+J119+J120+J121+J122+J123+J124+J125+J126+J127+J128+J129+J130+J131+J132+J133+J134+J135+J136+J137+J138</f>
        <v>316762.61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15932.24</v>
      </c>
      <c r="H110" s="33">
        <f>ROUND(($I$138*0.05),5)</f>
        <v>15.93224</v>
      </c>
      <c r="I110" s="31"/>
      <c r="J110" s="31">
        <f t="shared" ref="J110:J137" si="6">ROUND(H110*1000,2)</f>
        <v>15932.24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79661.19</v>
      </c>
      <c r="H111" s="33">
        <f>ROUND(($I$138*0.25),5)</f>
        <v>79.661190000000005</v>
      </c>
      <c r="I111" s="31"/>
      <c r="J111" s="31">
        <f t="shared" si="6"/>
        <v>79661.19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38237.369999999995</v>
      </c>
      <c r="H116" s="32">
        <f>ROUND(($I$138*0.12),5)</f>
        <v>38.237369999999999</v>
      </c>
      <c r="I116" s="31"/>
      <c r="J116" s="31">
        <f t="shared" si="6"/>
        <v>38237.370000000003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20423</v>
      </c>
      <c r="H121" s="34">
        <v>20.422999999999998</v>
      </c>
      <c r="I121" s="31">
        <v>20.420000000000002</v>
      </c>
      <c r="J121" s="31">
        <f t="shared" si="6"/>
        <v>20423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47796.71</v>
      </c>
      <c r="H125" s="32">
        <f>ROUND(($I$138*0.15),5)</f>
        <v>47.796709999999997</v>
      </c>
      <c r="I125" s="31"/>
      <c r="J125" s="31">
        <f t="shared" si="6"/>
        <v>47796.71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35050.92</v>
      </c>
      <c r="H126" s="32">
        <f>ROUND(($I$138*0.11),5)</f>
        <v>35.050919999999998</v>
      </c>
      <c r="I126" s="31"/>
      <c r="J126" s="31">
        <f t="shared" si="6"/>
        <v>35050.92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22305.129999999997</v>
      </c>
      <c r="H128" s="32">
        <f>ROUND(($I$138*0.07),5)</f>
        <v>22.305129999999998</v>
      </c>
      <c r="I128" s="31"/>
      <c r="J128" s="31">
        <f t="shared" si="6"/>
        <v>22305.13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57356.05</v>
      </c>
      <c r="H129" s="32">
        <f>ROUND(($I$138*0.18),5)</f>
        <v>57.356050000000003</v>
      </c>
      <c r="I129" s="31"/>
      <c r="J129" s="31">
        <f t="shared" si="6"/>
        <v>57356.05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22.305137400000014</v>
      </c>
      <c r="I138" s="34">
        <f>J197*0.7</f>
        <v>318.64474739999997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31.61</v>
      </c>
      <c r="I165" s="72">
        <f>I166+I167+I168</f>
        <v>31.61</v>
      </c>
      <c r="J165" s="72">
        <f>J166+J167+J168</f>
        <v>31610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31610</v>
      </c>
      <c r="H166" s="34">
        <v>31.61</v>
      </c>
      <c r="I166" s="31">
        <v>31.61</v>
      </c>
      <c r="J166" s="31">
        <f>ROUND(H166*1000,2)</f>
        <v>31610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68.989000000000004</v>
      </c>
      <c r="I169" s="72">
        <f>I170+I171+I172</f>
        <v>68.989999999999995</v>
      </c>
      <c r="J169" s="72">
        <f>J170+J171+J172</f>
        <v>68989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68989</v>
      </c>
      <c r="H170" s="32">
        <v>68.989000000000004</v>
      </c>
      <c r="I170" s="35">
        <v>68.989999999999995</v>
      </c>
      <c r="J170" s="31">
        <f>ROUND(H170*1000,2)</f>
        <v>68989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29.181000000000001</v>
      </c>
      <c r="I173" s="72">
        <v>29.18</v>
      </c>
      <c r="J173" s="72">
        <f>ROUND(H173*1000,2)</f>
        <v>29181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18.353999999999999</v>
      </c>
      <c r="I174" s="72">
        <v>18.350000000000001</v>
      </c>
      <c r="J174" s="72">
        <f>ROUND(H174*1000,2)</f>
        <v>18354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31.864470000000001</v>
      </c>
      <c r="I178" s="72">
        <f>I179+I180+I181</f>
        <v>89.7</v>
      </c>
      <c r="J178" s="72">
        <f>J179+J180+J181</f>
        <v>31864.47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31.864470000000001</v>
      </c>
      <c r="I181" s="31">
        <v>89.7</v>
      </c>
      <c r="J181" s="31">
        <f>ROUND(H181*1000,2)</f>
        <v>31864.47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925.9825800000001</v>
      </c>
      <c r="I194" s="62">
        <f>I10+I9+I42+I46+I109+I139+I151+I155+I160+I165+I169+I173+I174+I175+I178+I45</f>
        <v>1137.1428519999999</v>
      </c>
      <c r="J194" s="63">
        <f ca="1">J10+J9+J42+J46+J109+J139+J151+J155+J160+J165+J169+J173+J174+J175+J178+J45</f>
        <v>603190.38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925.98257999999998</v>
      </c>
      <c r="I195" s="31">
        <f>J195/1000</f>
        <v>1110.3018</v>
      </c>
      <c r="J195" s="31">
        <v>1110301.8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1137.1428519999999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-26.841051999999991</v>
      </c>
      <c r="J197" s="82">
        <v>455.20678199999998</v>
      </c>
    </row>
    <row r="198" spans="1:75" hidden="1" x14ac:dyDescent="0.25">
      <c r="H198" s="49">
        <f>H9+H10+H42+H45+H46+H109+H139+H151+H155+H160+H165+H169+H173+H174+H175+H178+H182</f>
        <v>925.9825800000001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3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37.097810000000003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61.661178000000007</v>
      </c>
      <c r="I9" s="72">
        <v>186.42</v>
      </c>
      <c r="J9" s="72">
        <f>ROUND(H9*1000,2)</f>
        <v>61661.18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166.65812000000003</v>
      </c>
      <c r="I10" s="76">
        <f>I11+I12+I13+I14+I15+I16+I20+I31+I35+I38+I39+I40+I41+I19</f>
        <v>166.65812000000003</v>
      </c>
      <c r="J10" s="72">
        <f>J11+J12+J13+J14+J15+J16+J20+J31+J35+J38+J39+J40+J41+J19</f>
        <v>140497.53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125.76</v>
      </c>
      <c r="G11" s="31">
        <v>1.67</v>
      </c>
      <c r="H11" s="34">
        <f>ROUND((F11*G11*K11)/1000,5)</f>
        <v>62.795740000000002</v>
      </c>
      <c r="I11" s="31">
        <f>H11</f>
        <v>62.795740000000002</v>
      </c>
      <c r="J11" s="31">
        <f>ROUND(F11*G11*K11,2)</f>
        <v>62795.74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314.4-F11</f>
        <v>188.64</v>
      </c>
      <c r="G12" s="31">
        <v>1.27</v>
      </c>
      <c r="H12" s="34">
        <f>ROUND((F12*G12*C12)/1000,5)</f>
        <v>24.915569999999999</v>
      </c>
      <c r="I12" s="31">
        <f>H12</f>
        <v>24.915569999999999</v>
      </c>
      <c r="J12" s="31">
        <f>ROUND(F12*G12*K12,2)</f>
        <v>12457.79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27.405619999999999</v>
      </c>
      <c r="I16" s="31">
        <f t="shared" ref="I16:I29" si="0">H16</f>
        <v>27.405619999999999</v>
      </c>
      <c r="J16" s="31">
        <f>J17+J18</f>
        <v>13702.81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125.76</v>
      </c>
      <c r="G17" s="31">
        <v>4.07</v>
      </c>
      <c r="H17" s="32">
        <f>ROUND((F17*G17*C17)/1000,5)</f>
        <v>12.28424</v>
      </c>
      <c r="I17" s="31">
        <f t="shared" si="0"/>
        <v>12.28424</v>
      </c>
      <c r="J17" s="31">
        <f>ROUND(F17*G17*K17,2)</f>
        <v>6142.12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188.64</v>
      </c>
      <c r="G18" s="31">
        <v>3.34</v>
      </c>
      <c r="H18" s="32">
        <f>ROUND((F18*G18*C18)/1000,5)</f>
        <v>15.12138</v>
      </c>
      <c r="I18" s="31">
        <f t="shared" si="0"/>
        <v>15.12138</v>
      </c>
      <c r="J18" s="31">
        <f>ROUND(F18*G18*K18,2)</f>
        <v>7560.69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16.324990000000003</v>
      </c>
      <c r="I20" s="31">
        <f t="shared" si="0"/>
        <v>16.324990000000003</v>
      </c>
      <c r="J20" s="31">
        <f>J21+J22+J23+J24+J25+J26+J27+J28+J29+J30</f>
        <v>16324.99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5380.33</v>
      </c>
      <c r="G21" s="31">
        <v>2.81</v>
      </c>
      <c r="H21" s="32">
        <f t="shared" ref="H21:H30" si="1">ROUND((F21*G21*K21)/1000,5)</f>
        <v>15.118729999999999</v>
      </c>
      <c r="I21" s="31">
        <f t="shared" si="0"/>
        <v>15.118729999999999</v>
      </c>
      <c r="J21" s="31">
        <f t="shared" ref="J21:J29" si="2">ROUND(F21*G21*K21,2)</f>
        <v>15118.73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891</v>
      </c>
      <c r="G26" s="31">
        <v>2.64</v>
      </c>
      <c r="H26" s="32">
        <f t="shared" si="1"/>
        <v>0.49801000000000001</v>
      </c>
      <c r="I26" s="31">
        <f t="shared" si="0"/>
        <v>0.49801000000000001</v>
      </c>
      <c r="J26" s="31">
        <f t="shared" si="2"/>
        <v>498.01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31.814309999999999</v>
      </c>
      <c r="I31" s="31">
        <f>I32+I33+I34</f>
        <v>31.814309999999999</v>
      </c>
      <c r="J31" s="31">
        <f>J32+J33+J34</f>
        <v>31814.31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1177</v>
      </c>
      <c r="G32" s="31">
        <v>2.0099999999999998</v>
      </c>
      <c r="H32" s="32">
        <f>ROUND(F32*G32*K32/1000,5)</f>
        <v>4.7315399999999999</v>
      </c>
      <c r="I32" s="31">
        <f>H32</f>
        <v>4.7315399999999999</v>
      </c>
      <c r="J32" s="31">
        <f>ROUND(H32*1000,2)</f>
        <v>4731.54</v>
      </c>
      <c r="K32" s="3">
        <v>2</v>
      </c>
      <c r="L32" s="38"/>
      <c r="M32" s="38">
        <v>1177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1177</v>
      </c>
      <c r="G33" s="31">
        <v>7.67</v>
      </c>
      <c r="H33" s="32">
        <f>ROUND(G33*F33*K33/1000,5)</f>
        <v>27.08277</v>
      </c>
      <c r="I33" s="31">
        <f>H33</f>
        <v>27.08277</v>
      </c>
      <c r="J33" s="31">
        <f>ROUND(H33*1000,2)</f>
        <v>27082.77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773.28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1739.88</v>
      </c>
      <c r="G38" s="31">
        <v>1.65</v>
      </c>
      <c r="H38" s="32">
        <f>ROUND((F38*G38*K38)/1000,5)</f>
        <v>2.8708</v>
      </c>
      <c r="I38" s="31">
        <f>H38</f>
        <v>2.8708</v>
      </c>
      <c r="J38" s="31">
        <f>ROUND(F38*G38*K38,2)</f>
        <v>2870.8</v>
      </c>
      <c r="K38" s="3">
        <v>1</v>
      </c>
      <c r="L38" s="38">
        <f>M37+M38</f>
        <v>1739.88</v>
      </c>
      <c r="M38" s="38">
        <v>966.6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135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0.53600000000000003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48.75712460000004</v>
      </c>
      <c r="I46" s="71">
        <f>I47+I53+I63+I68+I77+I85+I98+I103</f>
        <v>48.757124600000033</v>
      </c>
      <c r="J46" s="72">
        <f>J47+J53+J63+J68+J77+J85+J98+J103</f>
        <v>47294.41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2.4378500000000001</v>
      </c>
      <c r="I47" s="25">
        <f>I48+I49+I50+I51+I52</f>
        <v>0</v>
      </c>
      <c r="J47" s="23">
        <f>J48+J49+J50+J51+J52</f>
        <v>2437.85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1.46271</v>
      </c>
      <c r="I49" s="31"/>
      <c r="J49" s="31">
        <f>ROUND(H49*1000,2)</f>
        <v>1462.71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0.97514000000000001</v>
      </c>
      <c r="I50" s="31"/>
      <c r="J50" s="31">
        <f>ROUND(H50*1000,2)</f>
        <v>975.14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3.4129999999999998</v>
      </c>
      <c r="I53" s="26">
        <f>I54+I55+I56+I57+I58+I59+I60+I61+I62</f>
        <v>0</v>
      </c>
      <c r="J53" s="23">
        <f>J54+J55+J56+J57+J58+J59+J60+J61+J62</f>
        <v>3413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3.4129999999999998</v>
      </c>
      <c r="I59" s="31"/>
      <c r="J59" s="31">
        <f t="shared" si="3"/>
        <v>3413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4.3881399999999999</v>
      </c>
      <c r="I68" s="26">
        <f>I69+I70+I71+I72+I75+I76</f>
        <v>0</v>
      </c>
      <c r="J68" s="23">
        <f>J69+J70+J71+J72+J73+J74+J75+J76</f>
        <v>4388.1400000000003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4.3881399999999999</v>
      </c>
      <c r="I76" s="31"/>
      <c r="J76" s="31">
        <f>ROUND(H76*1000,2)</f>
        <v>4388.1400000000003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6.8259899999999991</v>
      </c>
      <c r="I77" s="26">
        <f>I78+I79+I80+I81+I82+I83+I84</f>
        <v>0</v>
      </c>
      <c r="J77" s="23">
        <f>J78+J79+J80+J81+J82+J83+J84</f>
        <v>5363.28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3.4129999999999998</v>
      </c>
      <c r="I78" s="31"/>
      <c r="J78" s="31">
        <f t="shared" ref="J78:J83" si="4">ROUND(H78*1000,2)</f>
        <v>3413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1.95028</v>
      </c>
      <c r="I81" s="31"/>
      <c r="J81" s="31">
        <f t="shared" si="4"/>
        <v>1950.28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1.46271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16.57742</v>
      </c>
      <c r="I85" s="26">
        <f>I86+I87+I88+I89+I90+I91+I92+I93+I94+I95+I96+I97</f>
        <v>0</v>
      </c>
      <c r="J85" s="23">
        <f>J86+J87+J88+J89+J90+J91+J92+J93+J94+J95+J96+J97</f>
        <v>16577.420000000002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5.8508500000000003</v>
      </c>
      <c r="I90" s="31"/>
      <c r="J90" s="31">
        <f t="shared" si="5"/>
        <v>5850.85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7.8011400000000002</v>
      </c>
      <c r="I96" s="31"/>
      <c r="J96" s="31">
        <f t="shared" si="5"/>
        <v>7801.14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2.92543</v>
      </c>
      <c r="I97" s="31"/>
      <c r="J97" s="31">
        <f t="shared" si="5"/>
        <v>2925.43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1.95028</v>
      </c>
      <c r="I98" s="26">
        <f>I99+I100+I101+I102</f>
        <v>0</v>
      </c>
      <c r="J98" s="23">
        <f>J99+J100+J101+J102</f>
        <v>1950.28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1.95028</v>
      </c>
      <c r="I99" s="31">
        <v>0</v>
      </c>
      <c r="J99" s="31">
        <f>ROUND(H99*1000,2)</f>
        <v>1950.28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13.164444600000042</v>
      </c>
      <c r="I103" s="25">
        <f>I104+I105+I106+I107+I108</f>
        <v>48.757124600000033</v>
      </c>
      <c r="J103" s="23">
        <f>J104+J105+J106+J107+J108</f>
        <v>13164.439999999999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3.1692100000000001</v>
      </c>
      <c r="I106" s="31"/>
      <c r="J106" s="31">
        <f>ROUND(H106*1000,2)</f>
        <v>3169.21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9.9952346000000425</v>
      </c>
      <c r="I108" s="34">
        <f>J197-I138-H181</f>
        <v>48.757124600000033</v>
      </c>
      <c r="J108" s="31">
        <f>ROUND(H108*1000,2)</f>
        <v>9995.23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176.85923740000004</v>
      </c>
      <c r="I109" s="71">
        <f>I110+I111+I112+I113+I114+I115+I116+I117+I118+I119+I120+I121+I122+I123+I124+I125+I126+I127+I128+I129+I130+I131+I132+I133+I134+I135+I136+I137+I138</f>
        <v>176.86123740000002</v>
      </c>
      <c r="J109" s="72">
        <f>J110+J111+J112+J113+J114+J115+J116+J117+J118+J119+J120+J121+J122+J123+J124+J125+J126+J127+J128+J129+J130+J131+J132+J133+J134+J135+J136+J137+J138</f>
        <v>166471.85999999999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7419.5599999999995</v>
      </c>
      <c r="H110" s="33">
        <f>ROUND(($I$138*0.05),5)</f>
        <v>7.4195599999999997</v>
      </c>
      <c r="I110" s="31"/>
      <c r="J110" s="31">
        <f t="shared" ref="J110:J137" si="6">ROUND(H110*1000,2)</f>
        <v>7419.56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37097.810000000005</v>
      </c>
      <c r="H111" s="33">
        <f>ROUND(($I$138*0.25),5)</f>
        <v>37.097810000000003</v>
      </c>
      <c r="I111" s="31"/>
      <c r="J111" s="31">
        <f t="shared" si="6"/>
        <v>37097.81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17806.95</v>
      </c>
      <c r="H116" s="32">
        <f>ROUND(($I$138*0.12),5)</f>
        <v>17.806950000000001</v>
      </c>
      <c r="I116" s="31"/>
      <c r="J116" s="31">
        <f t="shared" si="6"/>
        <v>17806.95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28468</v>
      </c>
      <c r="H121" s="34">
        <v>28.468</v>
      </c>
      <c r="I121" s="31">
        <v>28.47</v>
      </c>
      <c r="J121" s="31">
        <f t="shared" si="6"/>
        <v>28468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22258.690000000002</v>
      </c>
      <c r="H125" s="32">
        <f>ROUND(($I$138*0.15),5)</f>
        <v>22.258690000000001</v>
      </c>
      <c r="I125" s="31"/>
      <c r="J125" s="31">
        <f t="shared" si="6"/>
        <v>22258.69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16323.039999999999</v>
      </c>
      <c r="H126" s="32">
        <f>ROUND(($I$138*0.11),5)</f>
        <v>16.323039999999999</v>
      </c>
      <c r="I126" s="31"/>
      <c r="J126" s="31">
        <f t="shared" si="6"/>
        <v>16323.04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10387.39</v>
      </c>
      <c r="H128" s="32">
        <f>ROUND(($I$138*0.07),5)</f>
        <v>10.38739</v>
      </c>
      <c r="I128" s="31"/>
      <c r="J128" s="31">
        <f t="shared" si="6"/>
        <v>10387.39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26710.42</v>
      </c>
      <c r="H129" s="32">
        <f>ROUND(($I$138*0.18),5)</f>
        <v>26.710419999999999</v>
      </c>
      <c r="I129" s="31"/>
      <c r="J129" s="31">
        <f t="shared" si="6"/>
        <v>26710.42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10.387377400000034</v>
      </c>
      <c r="I138" s="34">
        <f>J197*0.7</f>
        <v>148.39123740000002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23.364000000000001</v>
      </c>
      <c r="I165" s="72">
        <f>I166+I167+I168</f>
        <v>23.36</v>
      </c>
      <c r="J165" s="72">
        <f>J166+J167+J168</f>
        <v>23364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23364</v>
      </c>
      <c r="H166" s="34">
        <v>23.364000000000001</v>
      </c>
      <c r="I166" s="31">
        <v>23.36</v>
      </c>
      <c r="J166" s="31">
        <f>ROUND(H166*1000,2)</f>
        <v>23364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52.3</v>
      </c>
      <c r="I169" s="72">
        <f>I170+I171+I172</f>
        <v>52.3</v>
      </c>
      <c r="J169" s="72">
        <f>J170+J171+J172</f>
        <v>52300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52300</v>
      </c>
      <c r="H170" s="32">
        <v>52.3</v>
      </c>
      <c r="I170" s="35">
        <v>52.3</v>
      </c>
      <c r="J170" s="31">
        <f>ROUND(H170*1000,2)</f>
        <v>52300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55.531999999999996</v>
      </c>
      <c r="I173" s="72">
        <v>55.53</v>
      </c>
      <c r="J173" s="72">
        <f>ROUND(H173*1000,2)</f>
        <v>55532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16.640999999999998</v>
      </c>
      <c r="I174" s="72">
        <v>16.64</v>
      </c>
      <c r="J174" s="72">
        <f>ROUND(H174*1000,2)</f>
        <v>16641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14.839119999999999</v>
      </c>
      <c r="I178" s="72">
        <f>I179+I180+I181</f>
        <v>68</v>
      </c>
      <c r="J178" s="72">
        <f>J179+J180+J181</f>
        <v>14839.12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14.839119999999999</v>
      </c>
      <c r="I181" s="31">
        <v>68</v>
      </c>
      <c r="J181" s="31">
        <f>ROUND(H181*1000,2)</f>
        <v>14839.12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616.61178000000007</v>
      </c>
      <c r="I194" s="62">
        <f>I10+I9+I42+I46+I109+I139+I151+I155+I160+I165+I169+I173+I174+I175+I178+I45</f>
        <v>794.53648199999998</v>
      </c>
      <c r="J194" s="63">
        <f ca="1">J10+J9+J42+J46+J109+J139+J151+J155+J160+J165+J169+J173+J174+J175+J178+J45</f>
        <v>512131.39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616.61178000000007</v>
      </c>
      <c r="I195" s="31">
        <f>J195/1000</f>
        <v>841.72018000000003</v>
      </c>
      <c r="J195" s="31">
        <v>841720.18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794.53648199999998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47.183698000000049</v>
      </c>
      <c r="J197" s="82">
        <v>211.98748200000006</v>
      </c>
    </row>
    <row r="198" spans="1:75" hidden="1" x14ac:dyDescent="0.25">
      <c r="H198" s="49">
        <f>H9+H10+H42+H45+H46+H109+H139+H151+H155+H160+H165+H169+H173+H174+H175+H178+H182</f>
        <v>616.61178000000007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4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64.163058000000007</v>
      </c>
      <c r="I9" s="72">
        <v>122.24</v>
      </c>
      <c r="J9" s="72">
        <f>ROUND(H9*1000,2)</f>
        <v>64163.06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99.88306</v>
      </c>
      <c r="I10" s="76">
        <f>I11+I12+I13+I14+I15+I16+I20+I31+I35+I38+I39+I40+I41+I19</f>
        <v>99.883060000000015</v>
      </c>
      <c r="J10" s="72">
        <f>J11+J12+J13+J14+J15+J16+J20+J31+J35+J38+J39+J40+J41+J19</f>
        <v>99883.06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26.29</v>
      </c>
      <c r="G11" s="31">
        <v>2.29</v>
      </c>
      <c r="H11" s="34">
        <f>ROUND((F11*G11*K11)/1000,5)</f>
        <v>18.00103</v>
      </c>
      <c r="I11" s="31">
        <f t="shared" ref="I11:I30" si="0">H11</f>
        <v>18.00103</v>
      </c>
      <c r="J11" s="31">
        <f>ROUND(F11*G11*K11,2)</f>
        <v>18001.03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118.3-F11</f>
        <v>92.009999999999991</v>
      </c>
      <c r="G12" s="31">
        <v>2</v>
      </c>
      <c r="H12" s="34">
        <f>ROUND((F12*G12*C12)/1000,5)</f>
        <v>9.5690399999999993</v>
      </c>
      <c r="I12" s="31">
        <f t="shared" si="0"/>
        <v>9.5690399999999993</v>
      </c>
      <c r="J12" s="31">
        <f>ROUND(F12*G12*K12,2)</f>
        <v>9569.0400000000009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3.8755199999999999</v>
      </c>
      <c r="I16" s="31">
        <f t="shared" si="0"/>
        <v>3.8755199999999999</v>
      </c>
      <c r="J16" s="31">
        <f>J17+J18</f>
        <v>3875.5200000000004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26.29</v>
      </c>
      <c r="G17" s="31">
        <v>3.29</v>
      </c>
      <c r="H17" s="32">
        <f>ROUND((F17*G17*C17)/1000,5)</f>
        <v>1.03793</v>
      </c>
      <c r="I17" s="31">
        <f t="shared" si="0"/>
        <v>1.03793</v>
      </c>
      <c r="J17" s="31">
        <f>ROUND(F17*G17*K17,2)</f>
        <v>1037.93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92.009999999999991</v>
      </c>
      <c r="G18" s="31">
        <v>2.57</v>
      </c>
      <c r="H18" s="32">
        <f>ROUND((F18*G18*C18)/1000,5)</f>
        <v>2.8375900000000001</v>
      </c>
      <c r="I18" s="31">
        <f t="shared" si="0"/>
        <v>2.8375900000000001</v>
      </c>
      <c r="J18" s="31">
        <f>ROUND(F18*G18*K18,2)</f>
        <v>2837.59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12.294920000000001</v>
      </c>
      <c r="I20" s="31">
        <f t="shared" si="0"/>
        <v>12.294920000000001</v>
      </c>
      <c r="J20" s="31">
        <f>J21+J22+J23+J24+J25+J26+J27+J28+J29+J30</f>
        <v>12294.919999999998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3940.33</v>
      </c>
      <c r="G21" s="31">
        <v>2.81</v>
      </c>
      <c r="H21" s="32">
        <f t="shared" ref="H21:H30" si="1">ROUND((F21*G21*K21)/1000,5)</f>
        <v>11.072329999999999</v>
      </c>
      <c r="I21" s="31">
        <f t="shared" si="0"/>
        <v>11.072329999999999</v>
      </c>
      <c r="J21" s="31">
        <f t="shared" ref="J21:J30" si="2">ROUND(F21*G21*K21,2)</f>
        <v>11072.33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39.43</v>
      </c>
      <c r="G26" s="31">
        <v>2.64</v>
      </c>
      <c r="H26" s="32">
        <f t="shared" si="1"/>
        <v>0.1041</v>
      </c>
      <c r="I26" s="31">
        <f t="shared" si="0"/>
        <v>0.1041</v>
      </c>
      <c r="J26" s="31">
        <f t="shared" si="2"/>
        <v>104.1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13.406879999999999</v>
      </c>
      <c r="I31" s="31">
        <f>I32+I33+I34</f>
        <v>13.406879999999999</v>
      </c>
      <c r="J31" s="31">
        <f>J32+J33+J34</f>
        <v>13406.88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496</v>
      </c>
      <c r="G32" s="31">
        <v>2.0099999999999998</v>
      </c>
      <c r="H32" s="32">
        <f>ROUND(F32*G32*K32/1000,5)</f>
        <v>1.9939199999999999</v>
      </c>
      <c r="I32" s="31">
        <f>H32</f>
        <v>1.9939199999999999</v>
      </c>
      <c r="J32" s="31">
        <f>ROUND(H32*1000,2)</f>
        <v>1993.92</v>
      </c>
      <c r="K32" s="3">
        <v>2</v>
      </c>
      <c r="L32" s="38"/>
      <c r="M32" s="38">
        <v>496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496</v>
      </c>
      <c r="G33" s="31">
        <v>7.67</v>
      </c>
      <c r="H33" s="32">
        <f>ROUND(G33*F33*K33/1000,5)</f>
        <v>11.41296</v>
      </c>
      <c r="I33" s="31">
        <f>H33</f>
        <v>11.41296</v>
      </c>
      <c r="J33" s="31">
        <f>ROUND(H33*1000,2)</f>
        <v>11412.96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358.88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807.48</v>
      </c>
      <c r="G38" s="31">
        <v>1.65</v>
      </c>
      <c r="H38" s="32">
        <f>ROUND((F38*G38*K38)/1000,5)</f>
        <v>1.3323400000000001</v>
      </c>
      <c r="I38" s="31">
        <f>H38</f>
        <v>1.3323400000000001</v>
      </c>
      <c r="J38" s="31">
        <f>ROUND(F38*G38*K38,2)</f>
        <v>1332.34</v>
      </c>
      <c r="K38" s="3">
        <v>1</v>
      </c>
      <c r="L38" s="38">
        <f>M37+M38</f>
        <v>807.48</v>
      </c>
      <c r="M38" s="38">
        <v>448.6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26.76519</v>
      </c>
      <c r="I42" s="72">
        <f>I43+I44</f>
        <v>26.76519</v>
      </c>
      <c r="J42" s="72">
        <f>J43+J44</f>
        <v>26765.19</v>
      </c>
      <c r="K42" s="73"/>
      <c r="Q42" s="74" t="s">
        <v>327</v>
      </c>
      <c r="R42" s="74">
        <v>83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0.33</v>
      </c>
      <c r="G43" s="31">
        <v>222.21</v>
      </c>
      <c r="H43" s="32">
        <f>ROUND((F43*G43*K43)/1000,5)</f>
        <v>26.76519</v>
      </c>
      <c r="I43" s="31">
        <f>H43</f>
        <v>26.76519</v>
      </c>
      <c r="J43" s="31">
        <f>ROUND(H43*1000,2)</f>
        <v>26765.19</v>
      </c>
      <c r="K43" s="3">
        <v>365</v>
      </c>
      <c r="L43" s="38"/>
      <c r="M43" s="38"/>
      <c r="N43" s="4">
        <f>ROUND(R42*1.45/365,3)</f>
        <v>0.33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43.387515600000015</v>
      </c>
      <c r="I46" s="71">
        <f>I47+I53+I63+I68+I77+I85+I98+I103</f>
        <v>43.387515600000008</v>
      </c>
      <c r="J46" s="72">
        <f>J47+J53+J63+J68+J77+J85+J98+J103</f>
        <v>42085.89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2.1693800000000003</v>
      </c>
      <c r="I47" s="25">
        <f>I48+I49+I50+I51+I52</f>
        <v>0</v>
      </c>
      <c r="J47" s="23">
        <f>J48+J49+J50+J51+J52</f>
        <v>2169.38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1.3016300000000001</v>
      </c>
      <c r="I49" s="31"/>
      <c r="J49" s="31">
        <f>ROUND(H49*1000,2)</f>
        <v>1301.6300000000001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0.86775000000000002</v>
      </c>
      <c r="I50" s="31"/>
      <c r="J50" s="31">
        <f>ROUND(H50*1000,2)</f>
        <v>867.75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3.0371299999999999</v>
      </c>
      <c r="I53" s="26">
        <f>I54+I55+I56+I57+I58+I59+I60+I61+I62</f>
        <v>0</v>
      </c>
      <c r="J53" s="23">
        <f>J54+J55+J56+J57+J58+J59+J60+J61+J62</f>
        <v>3037.13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3.0371299999999999</v>
      </c>
      <c r="I59" s="31"/>
      <c r="J59" s="31">
        <f t="shared" si="3"/>
        <v>3037.13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3.9048799999999999</v>
      </c>
      <c r="I68" s="26">
        <f>I69+I70+I71+I72+I75+I76</f>
        <v>0</v>
      </c>
      <c r="J68" s="23">
        <f>J69+J70+J71+J72+J73+J74+J75+J76</f>
        <v>3904.88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3.9048799999999999</v>
      </c>
      <c r="I76" s="31"/>
      <c r="J76" s="31">
        <f>ROUND(H76*1000,2)</f>
        <v>3904.88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6.0742599999999998</v>
      </c>
      <c r="I77" s="26">
        <f>I78+I79+I80+I81+I82+I83+I84</f>
        <v>0</v>
      </c>
      <c r="J77" s="23">
        <f>J78+J79+J80+J81+J82+J83+J84</f>
        <v>4772.63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3.0371299999999999</v>
      </c>
      <c r="I78" s="31"/>
      <c r="J78" s="31">
        <f t="shared" ref="J78:J83" si="4">ROUND(H78*1000,2)</f>
        <v>3037.13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1.7355</v>
      </c>
      <c r="I81" s="31"/>
      <c r="J81" s="31">
        <f t="shared" si="4"/>
        <v>1735.5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1.3016300000000001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14.751750000000001</v>
      </c>
      <c r="I85" s="26">
        <f>I86+I87+I88+I89+I90+I91+I92+I93+I94+I95+I96+I97</f>
        <v>0</v>
      </c>
      <c r="J85" s="23">
        <f>J86+J87+J88+J89+J90+J91+J92+J93+J94+J95+J96+J97</f>
        <v>14751.75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5.2065000000000001</v>
      </c>
      <c r="I90" s="31"/>
      <c r="J90" s="31">
        <f t="shared" si="5"/>
        <v>5206.5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6.9420000000000002</v>
      </c>
      <c r="I96" s="31"/>
      <c r="J96" s="31">
        <f t="shared" si="5"/>
        <v>6942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2.6032500000000001</v>
      </c>
      <c r="I97" s="31"/>
      <c r="J97" s="31">
        <f t="shared" si="5"/>
        <v>2603.25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1.7355</v>
      </c>
      <c r="I98" s="26">
        <f>I99+I100+I101+I102</f>
        <v>0</v>
      </c>
      <c r="J98" s="23">
        <f>J99+J100+J101+J102</f>
        <v>1735.5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1.7355</v>
      </c>
      <c r="I99" s="31">
        <v>0</v>
      </c>
      <c r="J99" s="31">
        <f>ROUND(H99*1000,2)</f>
        <v>1735.5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11.714615600000014</v>
      </c>
      <c r="I103" s="25">
        <f>I104+I105+I106+I107+I108</f>
        <v>43.387515600000008</v>
      </c>
      <c r="J103" s="23">
        <f>J104+J105+J106+J107+J108</f>
        <v>11714.62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2.8201900000000002</v>
      </c>
      <c r="I106" s="31"/>
      <c r="J106" s="31">
        <f>ROUND(H106*1000,2)</f>
        <v>2820.19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8.8944256000000141</v>
      </c>
      <c r="I108" s="34">
        <f>J197-I138-H181</f>
        <v>43.387515600000008</v>
      </c>
      <c r="J108" s="31">
        <f>ROUND(H108*1000,2)</f>
        <v>8894.43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155.61594639999996</v>
      </c>
      <c r="I109" s="71">
        <f>I110+I111+I112+I113+I114+I115+I116+I117+I118+I119+I120+I121+I122+I123+I124+I125+I126+I127+I128+I129+I130+I131+I132+I133+I134+I135+I136+I137+I138</f>
        <v>155.61894639999997</v>
      </c>
      <c r="J109" s="72">
        <f>J110+J111+J112+J113+J114+J115+J116+J117+J118+J119+J120+J121+J122+J123+J124+J125+J126+J127+J128+J129+J130+J131+J132+J133+J134+J135+J136+J137+J138</f>
        <v>146372.51999999999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6602.45</v>
      </c>
      <c r="H110" s="33">
        <f>ROUND(($I$138*0.05),5)</f>
        <v>6.6024500000000002</v>
      </c>
      <c r="I110" s="31"/>
      <c r="J110" s="31">
        <f t="shared" ref="J110:J137" si="6">ROUND(H110*1000,2)</f>
        <v>6602.45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33012.239999999998</v>
      </c>
      <c r="H111" s="33">
        <f>ROUND(($I$138*0.25),5)</f>
        <v>33.012239999999998</v>
      </c>
      <c r="I111" s="31"/>
      <c r="J111" s="31">
        <f t="shared" si="6"/>
        <v>33012.239999999998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15845.869999999999</v>
      </c>
      <c r="H116" s="32">
        <f>ROUND(($I$138*0.12),5)</f>
        <v>15.84587</v>
      </c>
      <c r="I116" s="31"/>
      <c r="J116" s="31">
        <f t="shared" si="6"/>
        <v>15845.87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23567</v>
      </c>
      <c r="H121" s="34">
        <v>23.567</v>
      </c>
      <c r="I121" s="31">
        <v>23.57</v>
      </c>
      <c r="J121" s="31">
        <f t="shared" si="6"/>
        <v>23567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19807.34</v>
      </c>
      <c r="H125" s="32">
        <f>ROUND(($I$138*0.15),5)</f>
        <v>19.80734</v>
      </c>
      <c r="I125" s="31"/>
      <c r="J125" s="31">
        <f t="shared" si="6"/>
        <v>19807.34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14525.380000000001</v>
      </c>
      <c r="H126" s="32">
        <f>ROUND(($I$138*0.11),5)</f>
        <v>14.52538</v>
      </c>
      <c r="I126" s="31"/>
      <c r="J126" s="31">
        <f t="shared" si="6"/>
        <v>14525.38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9243.43</v>
      </c>
      <c r="H128" s="32">
        <f>ROUND(($I$138*0.07),5)</f>
        <v>9.24343</v>
      </c>
      <c r="I128" s="31"/>
      <c r="J128" s="31">
        <f t="shared" si="6"/>
        <v>9243.43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23768.809999999998</v>
      </c>
      <c r="H129" s="32">
        <f>ROUND(($I$138*0.18),5)</f>
        <v>23.768809999999998</v>
      </c>
      <c r="I129" s="31"/>
      <c r="J129" s="31">
        <f t="shared" si="6"/>
        <v>23768.81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9.2434263999999846</v>
      </c>
      <c r="I138" s="34">
        <f>J197*0.7</f>
        <v>132.04894639999998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75.425039999999996</v>
      </c>
      <c r="I151" s="72">
        <f>I152+I153+I154</f>
        <v>75.430000000000007</v>
      </c>
      <c r="J151" s="72">
        <f ca="1">J152+J153+J154</f>
        <v>75425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3142.71</v>
      </c>
      <c r="H152" s="32">
        <f ca="1">ROUND((C152*F152*G152/1000),5)</f>
        <v>75.425039999999996</v>
      </c>
      <c r="I152" s="35">
        <v>75.430000000000007</v>
      </c>
      <c r="J152" s="31">
        <f ca="1">ROUND(H152*1000,2)</f>
        <v>75425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34.293999999999997</v>
      </c>
      <c r="I169" s="72">
        <f>I170+I171+I172</f>
        <v>34.29</v>
      </c>
      <c r="J169" s="72">
        <f>J170+J171+J172</f>
        <v>34294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34294</v>
      </c>
      <c r="H170" s="32">
        <v>34.293999999999997</v>
      </c>
      <c r="I170" s="35">
        <v>34.29</v>
      </c>
      <c r="J170" s="31">
        <f>ROUND(H170*1000,2)</f>
        <v>34294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107.873</v>
      </c>
      <c r="I173" s="72">
        <v>137.87</v>
      </c>
      <c r="J173" s="72">
        <f>ROUND(H173*1000,2)</f>
        <v>107873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13.125</v>
      </c>
      <c r="I174" s="72">
        <v>13.13</v>
      </c>
      <c r="J174" s="72">
        <f>ROUND(H174*1000,2)</f>
        <v>13125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13.204890000000001</v>
      </c>
      <c r="I178" s="72">
        <f>I179+I180+I181</f>
        <v>44.72</v>
      </c>
      <c r="J178" s="72">
        <f>J179+J180+J181</f>
        <v>13204.89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13.204890000000001</v>
      </c>
      <c r="I181" s="31">
        <v>44.72</v>
      </c>
      <c r="J181" s="31">
        <f>ROUND(H181*1000,2)</f>
        <v>13204.89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641.6305799999999</v>
      </c>
      <c r="I194" s="62">
        <f>I10+I9+I42+I46+I109+I139+I151+I155+I160+I165+I169+I173+I174+I175+I178+I45</f>
        <v>761.23859199999993</v>
      </c>
      <c r="J194" s="63">
        <f ca="1">J10+J9+J42+J46+J109+J139+J151+J155+J160+J165+J169+J173+J174+J175+J178+J45</f>
        <v>517215.59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641.63058000000001</v>
      </c>
      <c r="I195" s="31">
        <f>J195/1000</f>
        <v>710.93862000000001</v>
      </c>
      <c r="J195" s="31">
        <v>710938.62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761.23859199999993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-50.299971999999912</v>
      </c>
      <c r="J197" s="82">
        <v>188.64135199999998</v>
      </c>
    </row>
    <row r="198" spans="1:75" hidden="1" x14ac:dyDescent="0.25">
      <c r="H198" s="49">
        <f>H9+H10+H42+H45+H46+H109+H139+H151+H155+H160+H165+H169+H173+H174+H175+H178+H182</f>
        <v>641.63058000000001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5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529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97.22</v>
      </c>
      <c r="I9" s="72">
        <v>97.22</v>
      </c>
      <c r="J9" s="72">
        <f>ROUND(H9*1000,2)</f>
        <v>97220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260.33301</v>
      </c>
      <c r="I10" s="76">
        <f>I11+I12+I13+I14+I15+I16+I20+I31+I35+I38+I39+I40+I41+I19</f>
        <v>260.33301</v>
      </c>
      <c r="J10" s="72">
        <f>J11+J12+J13+J14+J15+J16+J20+J31+J35+J38+J39+J40+J41+J19</f>
        <v>260333.00999999995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103.9</v>
      </c>
      <c r="G11" s="31">
        <v>2.29</v>
      </c>
      <c r="H11" s="34">
        <f>ROUND((F11*G11*K11)/1000,5)</f>
        <v>71.141369999999995</v>
      </c>
      <c r="I11" s="31">
        <f t="shared" ref="I11:I30" si="0">H11</f>
        <v>71.141369999999995</v>
      </c>
      <c r="J11" s="31">
        <f>ROUND(F11*G11*K11,2)</f>
        <v>71141.37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311.7-F11</f>
        <v>207.79999999999998</v>
      </c>
      <c r="G12" s="31">
        <v>2</v>
      </c>
      <c r="H12" s="34">
        <f>ROUND((F12*G12*C12)/1000,5)</f>
        <v>21.6112</v>
      </c>
      <c r="I12" s="31">
        <f t="shared" si="0"/>
        <v>21.6112</v>
      </c>
      <c r="J12" s="31">
        <f>ROUND(F12*G12*K12,2)</f>
        <v>21611.200000000001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24</v>
      </c>
      <c r="G13" s="31">
        <v>3.04</v>
      </c>
      <c r="H13" s="34">
        <f>ROUND((F13*G13*K13)/1000,5)</f>
        <v>21.81504</v>
      </c>
      <c r="I13" s="31">
        <f t="shared" si="0"/>
        <v>21.81504</v>
      </c>
      <c r="J13" s="31">
        <f>ROUND(F13*G13*K13,2)</f>
        <v>21815.040000000001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24</v>
      </c>
      <c r="G14" s="31">
        <v>19.350000000000001</v>
      </c>
      <c r="H14" s="32">
        <f>ROUND((F14*G14*K14)/1000,5)</f>
        <v>24.148800000000001</v>
      </c>
      <c r="I14" s="31">
        <f t="shared" si="0"/>
        <v>24.148800000000001</v>
      </c>
      <c r="J14" s="31">
        <f>ROUND(F14*G14*K14,2)</f>
        <v>24148.799999999999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10.51052</v>
      </c>
      <c r="I16" s="31">
        <f t="shared" si="0"/>
        <v>10.51052</v>
      </c>
      <c r="J16" s="31">
        <f>J17+J18</f>
        <v>10510.52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103.9</v>
      </c>
      <c r="G17" s="31">
        <v>3.29</v>
      </c>
      <c r="H17" s="32">
        <f>ROUND((F17*G17*C17)/1000,5)</f>
        <v>4.1019699999999997</v>
      </c>
      <c r="I17" s="31">
        <f t="shared" si="0"/>
        <v>4.1019699999999997</v>
      </c>
      <c r="J17" s="31">
        <f>ROUND(F17*G17*K17,2)</f>
        <v>4101.97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207.79999999999998</v>
      </c>
      <c r="G18" s="31">
        <v>2.57</v>
      </c>
      <c r="H18" s="32">
        <f>ROUND((F18*G18*C18)/1000,5)</f>
        <v>6.40855</v>
      </c>
      <c r="I18" s="31">
        <f t="shared" si="0"/>
        <v>6.40855</v>
      </c>
      <c r="J18" s="31">
        <f>ROUND(F18*G18*K18,2)</f>
        <v>6408.55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50.4</v>
      </c>
      <c r="G19" s="31">
        <v>8.43</v>
      </c>
      <c r="H19" s="32">
        <f>ROUND((F19*G19*K19)/1000,5)</f>
        <v>0.42487000000000003</v>
      </c>
      <c r="I19" s="31">
        <f t="shared" si="0"/>
        <v>0.42487000000000003</v>
      </c>
      <c r="J19" s="31">
        <f>ROUND(F19*G19*K19,2)</f>
        <v>424.87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9.4063400000000019</v>
      </c>
      <c r="I20" s="31">
        <f t="shared" si="0"/>
        <v>9.4063400000000019</v>
      </c>
      <c r="J20" s="31">
        <f>J21+J22+J23+J24+J25+J26+J27+J28+J29+J30</f>
        <v>9406.3400000000038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892</v>
      </c>
      <c r="G21" s="31">
        <v>2.81</v>
      </c>
      <c r="H21" s="32">
        <f t="shared" ref="H21:H30" si="1">ROUND((F21*G21*K21)/1000,5)</f>
        <v>7.7331200000000004</v>
      </c>
      <c r="I21" s="31">
        <f t="shared" si="0"/>
        <v>7.7331200000000004</v>
      </c>
      <c r="J21" s="31">
        <f t="shared" ref="J21:J30" si="2">ROUND(F21*G21*K21,2)</f>
        <v>7733.12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605</v>
      </c>
      <c r="G22" s="31">
        <v>1.75</v>
      </c>
      <c r="H22" s="32">
        <f t="shared" si="1"/>
        <v>4.2000000000000003E-2</v>
      </c>
      <c r="I22" s="31">
        <f t="shared" si="0"/>
        <v>4.2000000000000003E-2</v>
      </c>
      <c r="J22" s="31">
        <f t="shared" si="2"/>
        <v>42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672</v>
      </c>
      <c r="G23" s="31">
        <v>4.0999999999999996</v>
      </c>
      <c r="H23" s="32">
        <f t="shared" si="1"/>
        <v>0.32963999999999999</v>
      </c>
      <c r="I23" s="31">
        <f t="shared" si="0"/>
        <v>0.32963999999999999</v>
      </c>
      <c r="J23" s="31">
        <f t="shared" si="2"/>
        <v>329.64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673</v>
      </c>
      <c r="G24" s="31">
        <v>4.08</v>
      </c>
      <c r="H24" s="32">
        <f t="shared" si="1"/>
        <v>3.0839999999999999E-2</v>
      </c>
      <c r="I24" s="31">
        <f t="shared" si="0"/>
        <v>3.0839999999999999E-2</v>
      </c>
      <c r="J24" s="31">
        <f t="shared" si="2"/>
        <v>30.84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674</v>
      </c>
      <c r="G25" s="31">
        <v>3.93</v>
      </c>
      <c r="H25" s="32">
        <f t="shared" si="1"/>
        <v>4.1270000000000001E-2</v>
      </c>
      <c r="I25" s="31">
        <f t="shared" si="0"/>
        <v>4.1270000000000001E-2</v>
      </c>
      <c r="J25" s="31">
        <f t="shared" si="2"/>
        <v>41.27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893</v>
      </c>
      <c r="G26" s="31">
        <v>2.64</v>
      </c>
      <c r="H26" s="32">
        <f t="shared" si="1"/>
        <v>0.41143999999999997</v>
      </c>
      <c r="I26" s="31">
        <f t="shared" si="0"/>
        <v>0.41143999999999997</v>
      </c>
      <c r="J26" s="31">
        <f t="shared" si="2"/>
        <v>411.44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669</v>
      </c>
      <c r="G27" s="31">
        <v>5.07</v>
      </c>
      <c r="H27" s="32">
        <f t="shared" si="1"/>
        <v>9.7339999999999996E-2</v>
      </c>
      <c r="I27" s="31">
        <f t="shared" si="0"/>
        <v>9.7339999999999996E-2</v>
      </c>
      <c r="J27" s="31">
        <f t="shared" si="2"/>
        <v>97.34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187</v>
      </c>
      <c r="G28" s="31">
        <v>2.52</v>
      </c>
      <c r="H28" s="32">
        <f t="shared" si="1"/>
        <v>1.512E-2</v>
      </c>
      <c r="I28" s="31">
        <f t="shared" si="0"/>
        <v>1.512E-2</v>
      </c>
      <c r="J28" s="31">
        <f t="shared" si="2"/>
        <v>15.12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16.27206</v>
      </c>
      <c r="I31" s="31">
        <f>I32+I33+I34</f>
        <v>16.27206</v>
      </c>
      <c r="J31" s="31">
        <f>J32+J33+J34</f>
        <v>16272.060000000001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602</v>
      </c>
      <c r="G32" s="31">
        <v>2.0099999999999998</v>
      </c>
      <c r="H32" s="32">
        <f>ROUND(F32*G32*K32/1000,5)</f>
        <v>2.4200400000000002</v>
      </c>
      <c r="I32" s="31">
        <f>H32</f>
        <v>2.4200400000000002</v>
      </c>
      <c r="J32" s="31">
        <f>ROUND(H32*1000,2)</f>
        <v>2420.04</v>
      </c>
      <c r="K32" s="3">
        <v>2</v>
      </c>
      <c r="L32" s="38"/>
      <c r="M32" s="38">
        <v>602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602</v>
      </c>
      <c r="G33" s="31">
        <v>7.67</v>
      </c>
      <c r="H33" s="32">
        <f>ROUND(G33*F33*K33/1000,5)</f>
        <v>13.85202</v>
      </c>
      <c r="I33" s="31">
        <f>H33</f>
        <v>13.85202</v>
      </c>
      <c r="J33" s="31">
        <f>ROUND(H33*1000,2)</f>
        <v>13852.02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390.64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878.94</v>
      </c>
      <c r="G38" s="31">
        <v>1.65</v>
      </c>
      <c r="H38" s="32">
        <f>ROUND((F38*G38*K38)/1000,5)</f>
        <v>1.45025</v>
      </c>
      <c r="I38" s="31">
        <f>H38</f>
        <v>1.45025</v>
      </c>
      <c r="J38" s="31">
        <f>ROUND(F38*G38*K38,2)</f>
        <v>1450.25</v>
      </c>
      <c r="K38" s="3">
        <v>1</v>
      </c>
      <c r="L38" s="38">
        <f>M37+M38</f>
        <v>878.94</v>
      </c>
      <c r="M38" s="38">
        <v>488.3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18.654530000000001</v>
      </c>
      <c r="I42" s="72">
        <f>I43+I44</f>
        <v>18.654530000000001</v>
      </c>
      <c r="J42" s="72">
        <f>J43+J44</f>
        <v>18654.53</v>
      </c>
      <c r="K42" s="73"/>
      <c r="Q42" s="74" t="s">
        <v>327</v>
      </c>
      <c r="R42" s="74">
        <v>59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0.23</v>
      </c>
      <c r="G43" s="31">
        <v>222.21</v>
      </c>
      <c r="H43" s="32">
        <f>ROUND((F43*G43*K43)/1000,5)</f>
        <v>18.654530000000001</v>
      </c>
      <c r="I43" s="31">
        <f>H43</f>
        <v>18.654530000000001</v>
      </c>
      <c r="J43" s="31">
        <f>ROUND(H43*1000,2)</f>
        <v>18654.53</v>
      </c>
      <c r="K43" s="3">
        <v>365</v>
      </c>
      <c r="L43" s="38"/>
      <c r="M43" s="38"/>
      <c r="N43" s="4">
        <f>ROUND(R42*1.45/365,3)</f>
        <v>0.23400000000000001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21.602534000000038</v>
      </c>
      <c r="I46" s="71">
        <f>I47+I53+I63+I68+I77+I85+I98+I103</f>
        <v>21.602534000000038</v>
      </c>
      <c r="J46" s="72">
        <f>J47+J53+J63+J68+J77+J85+J98+J103</f>
        <v>20954.450000000004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1.08013</v>
      </c>
      <c r="I47" s="25">
        <f>I48+I49+I50+I51+I52</f>
        <v>0</v>
      </c>
      <c r="J47" s="23">
        <f>J48+J49+J50+J51+J52</f>
        <v>1080.1300000000001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0.64807999999999999</v>
      </c>
      <c r="I49" s="31"/>
      <c r="J49" s="31">
        <f>ROUND(H49*1000,2)</f>
        <v>648.08000000000004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0.43204999999999999</v>
      </c>
      <c r="I50" s="31"/>
      <c r="J50" s="31">
        <f>ROUND(H50*1000,2)</f>
        <v>432.05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1.5121800000000001</v>
      </c>
      <c r="I53" s="26">
        <f>I54+I55+I56+I57+I58+I59+I60+I61+I62</f>
        <v>0</v>
      </c>
      <c r="J53" s="23">
        <f>J54+J55+J56+J57+J58+J59+J60+J61+J62</f>
        <v>1512.18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1.5121800000000001</v>
      </c>
      <c r="I59" s="31"/>
      <c r="J59" s="31">
        <f t="shared" si="3"/>
        <v>1512.18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1.9442299999999999</v>
      </c>
      <c r="I68" s="26">
        <f>I69+I70+I71+I72+I75+I76</f>
        <v>0</v>
      </c>
      <c r="J68" s="23">
        <f>J69+J70+J71+J72+J73+J74+J75+J76</f>
        <v>1944.23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1.9442299999999999</v>
      </c>
      <c r="I76" s="31"/>
      <c r="J76" s="31">
        <f>ROUND(H76*1000,2)</f>
        <v>1944.23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3.0243599999999997</v>
      </c>
      <c r="I77" s="26">
        <f>I78+I79+I80+I81+I82+I83+I84</f>
        <v>0</v>
      </c>
      <c r="J77" s="23">
        <f>J78+J79+J80+J81+J82+J83+J84</f>
        <v>2376.2800000000002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1.5121800000000001</v>
      </c>
      <c r="I78" s="31"/>
      <c r="J78" s="31">
        <f t="shared" ref="J78:J83" si="4">ROUND(H78*1000,2)</f>
        <v>1512.18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0.86409999999999998</v>
      </c>
      <c r="I81" s="31"/>
      <c r="J81" s="31">
        <f t="shared" si="4"/>
        <v>864.1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0.64807999999999999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7.3448599999999997</v>
      </c>
      <c r="I85" s="26">
        <f>I86+I87+I88+I89+I90+I91+I92+I93+I94+I95+I96+I97</f>
        <v>0</v>
      </c>
      <c r="J85" s="23">
        <f>J86+J87+J88+J89+J90+J91+J92+J93+J94+J95+J96+J97</f>
        <v>7344.8600000000006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2.5922999999999998</v>
      </c>
      <c r="I90" s="31"/>
      <c r="J90" s="31">
        <f t="shared" si="5"/>
        <v>2592.3000000000002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3.45641</v>
      </c>
      <c r="I96" s="31"/>
      <c r="J96" s="31">
        <f t="shared" si="5"/>
        <v>3456.41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1.2961499999999999</v>
      </c>
      <c r="I97" s="31"/>
      <c r="J97" s="31">
        <f t="shared" si="5"/>
        <v>1296.1500000000001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0.86409999999999998</v>
      </c>
      <c r="I98" s="26">
        <f>I99+I100+I101+I102</f>
        <v>0</v>
      </c>
      <c r="J98" s="23">
        <f>J99+J100+J101+J102</f>
        <v>864.1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0.86409999999999998</v>
      </c>
      <c r="I99" s="31">
        <v>0</v>
      </c>
      <c r="J99" s="31">
        <f>ROUND(H99*1000,2)</f>
        <v>864.1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5.8326740000000363</v>
      </c>
      <c r="I103" s="25">
        <f>I104+I105+I106+I107+I108</f>
        <v>21.602534000000038</v>
      </c>
      <c r="J103" s="23">
        <f>J104+J105+J106+J107+J108</f>
        <v>5832.67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1.4041600000000001</v>
      </c>
      <c r="I106" s="31"/>
      <c r="J106" s="31">
        <f>ROUND(H106*1000,2)</f>
        <v>1404.16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4.4285140000000363</v>
      </c>
      <c r="I108" s="34">
        <f>J197-I138-H181</f>
        <v>21.602534000000038</v>
      </c>
      <c r="J108" s="31">
        <f>ROUND(H108*1000,2)</f>
        <v>4428.51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93.005856000000065</v>
      </c>
      <c r="I109" s="71">
        <f>I110+I111+I112+I113+I114+I115+I116+I117+I118+I119+I120+I121+I122+I123+I124+I125+I126+I127+I128+I129+I130+I131+I132+I133+I134+I135+I136+I137+I138</f>
        <v>93.006856000000084</v>
      </c>
      <c r="J109" s="72">
        <f>J110+J111+J112+J113+J114+J115+J116+J117+J118+J119+J120+J121+J122+J123+J124+J125+J126+J127+J128+J129+J130+J131+J132+J133+J134+J135+J136+J137+J138</f>
        <v>88403.56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3287.34</v>
      </c>
      <c r="H110" s="33">
        <f>ROUND(($I$138*0.05),5)</f>
        <v>3.2873399999999999</v>
      </c>
      <c r="I110" s="31"/>
      <c r="J110" s="31">
        <f t="shared" ref="J110:J137" si="6">ROUND(H110*1000,2)</f>
        <v>3287.34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16436.710000000003</v>
      </c>
      <c r="H111" s="33">
        <f>ROUND(($I$138*0.25),5)</f>
        <v>16.436710000000001</v>
      </c>
      <c r="I111" s="31"/>
      <c r="J111" s="31">
        <f t="shared" si="6"/>
        <v>16436.71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7889.62</v>
      </c>
      <c r="H116" s="32">
        <f>ROUND(($I$138*0.12),5)</f>
        <v>7.8896199999999999</v>
      </c>
      <c r="I116" s="31"/>
      <c r="J116" s="31">
        <f t="shared" si="6"/>
        <v>7889.62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27259</v>
      </c>
      <c r="H121" s="34">
        <v>27.259</v>
      </c>
      <c r="I121" s="31">
        <v>27.26</v>
      </c>
      <c r="J121" s="31">
        <f t="shared" si="6"/>
        <v>27259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9862.0300000000007</v>
      </c>
      <c r="H125" s="32">
        <f>ROUND(($I$138*0.15),5)</f>
        <v>9.8620300000000007</v>
      </c>
      <c r="I125" s="31"/>
      <c r="J125" s="31">
        <f t="shared" si="6"/>
        <v>9862.0300000000007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7232.15</v>
      </c>
      <c r="H126" s="32">
        <f>ROUND(($I$138*0.11),5)</f>
        <v>7.2321499999999999</v>
      </c>
      <c r="I126" s="31"/>
      <c r="J126" s="31">
        <f t="shared" si="6"/>
        <v>7232.15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4602.2800000000007</v>
      </c>
      <c r="H128" s="32">
        <f>ROUND(($I$138*0.07),5)</f>
        <v>4.6022800000000004</v>
      </c>
      <c r="I128" s="31"/>
      <c r="J128" s="31">
        <f t="shared" si="6"/>
        <v>4602.28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11834.429999999998</v>
      </c>
      <c r="H129" s="32">
        <f>ROUND(($I$138*0.18),5)</f>
        <v>11.834429999999999</v>
      </c>
      <c r="I129" s="31"/>
      <c r="J129" s="31">
        <f t="shared" si="6"/>
        <v>11834.43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4.6022960000000692</v>
      </c>
      <c r="I138" s="34">
        <f>J197*0.7</f>
        <v>65.746856000000079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4.5077600000000002</v>
      </c>
      <c r="I139" s="72">
        <f>I140+I141+I142+I143+I144+I145+I146+I147+I148+I149+I150</f>
        <v>4.5077599999999993</v>
      </c>
      <c r="J139" s="72">
        <f ca="1">J140+J141+J142+J143+J144+J145+J146+J147+J148+J149+J150</f>
        <v>4665.12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72.126000000000005</v>
      </c>
      <c r="I151" s="72">
        <f>I152+I153+I154</f>
        <v>72.13</v>
      </c>
      <c r="J151" s="72">
        <f ca="1">J152+J153+J154</f>
        <v>72126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3005.25</v>
      </c>
      <c r="H152" s="32">
        <f ca="1">ROUND((C152*F152*G152/1000),5)</f>
        <v>72.126000000000005</v>
      </c>
      <c r="I152" s="35">
        <v>72.13</v>
      </c>
      <c r="J152" s="31">
        <f ca="1">ROUND(H152*1000,2)</f>
        <v>72126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27.276</v>
      </c>
      <c r="I169" s="72">
        <f>I170+I171+I172</f>
        <v>27.28</v>
      </c>
      <c r="J169" s="72">
        <f>J170+J171+J172</f>
        <v>27276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27276</v>
      </c>
      <c r="H170" s="32">
        <v>27.276</v>
      </c>
      <c r="I170" s="35">
        <v>27.28</v>
      </c>
      <c r="J170" s="31">
        <f>ROUND(H170*1000,2)</f>
        <v>27276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48.92</v>
      </c>
      <c r="I173" s="72">
        <v>48.92</v>
      </c>
      <c r="J173" s="72">
        <f>ROUND(H173*1000,2)</f>
        <v>48920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11.185</v>
      </c>
      <c r="I174" s="72">
        <v>11.19</v>
      </c>
      <c r="J174" s="72">
        <f>ROUND(H174*1000,2)</f>
        <v>11185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2.35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2.35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6.5746900000000004</v>
      </c>
      <c r="I178" s="72">
        <f>I179+I180+I181</f>
        <v>35.57</v>
      </c>
      <c r="J178" s="72">
        <f>J179+J180+J181</f>
        <v>6574.69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6.5746900000000004</v>
      </c>
      <c r="I181" s="31">
        <v>35.57</v>
      </c>
      <c r="J181" s="31">
        <f>ROUND(H181*1000,2)</f>
        <v>6574.69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661.40537999999992</v>
      </c>
      <c r="I194" s="62">
        <f>I10+I9+I42+I46+I109+I139+I151+I155+I160+I165+I169+I173+I174+I175+I178+I45</f>
        <v>692.7646900000002</v>
      </c>
      <c r="J194" s="63">
        <f ca="1">J10+J9+J42+J46+J109+J139+J151+J155+J160+J165+J169+J173+J174+J175+J178+J45</f>
        <v>450286.59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661.40538000000004</v>
      </c>
      <c r="I195" s="31">
        <f>J195/1000</f>
        <v>808.78188999999998</v>
      </c>
      <c r="J195" s="31">
        <v>808781.89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692.7646900000002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116.01719999999978</v>
      </c>
      <c r="J197" s="82">
        <v>93.924080000000117</v>
      </c>
    </row>
    <row r="198" spans="1:75" hidden="1" x14ac:dyDescent="0.25">
      <c r="H198" s="49">
        <f>H9+H10+H42+H45+H46+H109+H139+H151+H155+H160+H165+H169+H173+H174+H175+H178+H182</f>
        <v>661.40538000000004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6">
    <tabColor rgb="FF00B0F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84.198432000000011</v>
      </c>
      <c r="I9" s="72">
        <v>210.24</v>
      </c>
      <c r="J9" s="72">
        <f>ROUND(H9*1000,2)</f>
        <v>84198.43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155.93308000000002</v>
      </c>
      <c r="I10" s="76">
        <f>I11+I12+I13+I14+I15+I16+I20+I31+I35+I38+I39+I40+I41+I19</f>
        <v>155.93308000000002</v>
      </c>
      <c r="J10" s="72">
        <f>J11+J12+J13+J14+J15+J16+J20+J31+J35+J38+J39+J40+J41+J19</f>
        <v>155933.07999999999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116.84</v>
      </c>
      <c r="G11" s="31">
        <v>2.04</v>
      </c>
      <c r="H11" s="34">
        <f>ROUND((F11*G11*K11)/1000,5)</f>
        <v>71.26773</v>
      </c>
      <c r="I11" s="31">
        <f>H11</f>
        <v>71.26773</v>
      </c>
      <c r="J11" s="31">
        <f>ROUND(F11*G11*K11,2)</f>
        <v>71267.73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292.1-F11</f>
        <v>175.26000000000002</v>
      </c>
      <c r="G12" s="31">
        <v>1.78</v>
      </c>
      <c r="H12" s="34">
        <f>ROUND((F12*G12*C12)/1000,5)</f>
        <v>16.222069999999999</v>
      </c>
      <c r="I12" s="31">
        <f>H12</f>
        <v>16.222069999999999</v>
      </c>
      <c r="J12" s="31">
        <f>ROUND(F12*G12*K12,2)</f>
        <v>16222.07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ref="I15:I30" si="0">H15</f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9.2957900000000002</v>
      </c>
      <c r="I16" s="31">
        <f t="shared" si="0"/>
        <v>9.2957900000000002</v>
      </c>
      <c r="J16" s="31">
        <f>J17+J18</f>
        <v>9295.7900000000009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116.84</v>
      </c>
      <c r="G17" s="31">
        <v>2.88</v>
      </c>
      <c r="H17" s="32">
        <f>ROUND((F17*G17*C17)/1000,5)</f>
        <v>4.0379899999999997</v>
      </c>
      <c r="I17" s="31">
        <f t="shared" si="0"/>
        <v>4.0379899999999997</v>
      </c>
      <c r="J17" s="31">
        <f>ROUND(F17*G17*K17,2)</f>
        <v>4037.99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175.26000000000002</v>
      </c>
      <c r="G18" s="31">
        <v>2.5</v>
      </c>
      <c r="H18" s="32">
        <f>ROUND((F18*G18*C18)/1000,5)</f>
        <v>5.2577999999999996</v>
      </c>
      <c r="I18" s="31">
        <f t="shared" si="0"/>
        <v>5.2577999999999996</v>
      </c>
      <c r="J18" s="31">
        <f>ROUND(F18*G18*K18,2)</f>
        <v>5257.8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16.997910000000001</v>
      </c>
      <c r="I20" s="31">
        <f t="shared" si="0"/>
        <v>16.997910000000001</v>
      </c>
      <c r="J20" s="31">
        <f>J21+J22+J23+J24+J25+J26+J27+J28+J29+J30</f>
        <v>16997.91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5260.33</v>
      </c>
      <c r="G21" s="31">
        <v>2.81</v>
      </c>
      <c r="H21" s="32">
        <f t="shared" ref="H21:H30" si="1">ROUND((F21*G21*K21)/1000,5)</f>
        <v>14.78153</v>
      </c>
      <c r="I21" s="31">
        <f t="shared" si="0"/>
        <v>14.78153</v>
      </c>
      <c r="J21" s="31">
        <f t="shared" ref="J21:J30" si="2">ROUND(F21*G21*K21,2)</f>
        <v>14781.53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894</v>
      </c>
      <c r="G26" s="31">
        <v>2.64</v>
      </c>
      <c r="H26" s="32">
        <f t="shared" si="1"/>
        <v>0.46268999999999999</v>
      </c>
      <c r="I26" s="31">
        <f t="shared" si="0"/>
        <v>0.46268999999999999</v>
      </c>
      <c r="J26" s="31">
        <f t="shared" si="2"/>
        <v>462.69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32.814419999999998</v>
      </c>
      <c r="I31" s="31">
        <f>I32+I33+I34</f>
        <v>32.814419999999998</v>
      </c>
      <c r="J31" s="31">
        <f>J32+J33+J34</f>
        <v>32814.42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1214</v>
      </c>
      <c r="G32" s="31">
        <v>2.0099999999999998</v>
      </c>
      <c r="H32" s="32">
        <f>ROUND(F32*G32*K32/1000,5)</f>
        <v>4.88028</v>
      </c>
      <c r="I32" s="31">
        <f>H32</f>
        <v>4.88028</v>
      </c>
      <c r="J32" s="31">
        <f>ROUND(H32*1000,2)</f>
        <v>4880.28</v>
      </c>
      <c r="K32" s="3">
        <v>2</v>
      </c>
      <c r="L32" s="38"/>
      <c r="M32" s="38">
        <v>1214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1214</v>
      </c>
      <c r="G33" s="31">
        <v>7.67</v>
      </c>
      <c r="H33" s="32">
        <f>ROUND(G33*F33*K33/1000,5)</f>
        <v>27.934139999999999</v>
      </c>
      <c r="I33" s="31">
        <f>H33</f>
        <v>27.934139999999999</v>
      </c>
      <c r="J33" s="31">
        <f>ROUND(H33*1000,2)</f>
        <v>27934.14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776.8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1747.8</v>
      </c>
      <c r="G38" s="31">
        <v>1.65</v>
      </c>
      <c r="H38" s="32">
        <f>ROUND((F38*G38*K38)/1000,5)</f>
        <v>2.8838699999999999</v>
      </c>
      <c r="I38" s="31">
        <f>H38</f>
        <v>2.8838699999999999</v>
      </c>
      <c r="J38" s="31">
        <f>ROUND(F38*G38*K38,2)</f>
        <v>2883.87</v>
      </c>
      <c r="K38" s="3">
        <v>1</v>
      </c>
      <c r="L38" s="38">
        <f>M37+M38</f>
        <v>1747.8</v>
      </c>
      <c r="M38" s="38">
        <v>971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117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0.46500000000000002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65.468556400000011</v>
      </c>
      <c r="I46" s="71">
        <f>I47+I53+I63+I68+I77+I85+I98+I103</f>
        <v>65.468556400000011</v>
      </c>
      <c r="J46" s="72">
        <f>J47+J53+J63+J68+J77+J85+J98+J103</f>
        <v>63504.5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3.2734299999999998</v>
      </c>
      <c r="I47" s="25">
        <f>I48+I49+I50+I51+I52</f>
        <v>0</v>
      </c>
      <c r="J47" s="23">
        <f>J48+J49+J50+J51+J52</f>
        <v>3273.43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1.9640599999999999</v>
      </c>
      <c r="I49" s="31"/>
      <c r="J49" s="31">
        <f>ROUND(H49*1000,2)</f>
        <v>1964.06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1.3093699999999999</v>
      </c>
      <c r="I50" s="31"/>
      <c r="J50" s="31">
        <f>ROUND(H50*1000,2)</f>
        <v>1309.3699999999999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4.5827999999999998</v>
      </c>
      <c r="I53" s="26">
        <f>I54+I55+I56+I57+I58+I59+I60+I61+I62</f>
        <v>0</v>
      </c>
      <c r="J53" s="23">
        <f>J54+J55+J56+J57+J58+J59+J60+J61+J62</f>
        <v>4582.8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4.5827999999999998</v>
      </c>
      <c r="I59" s="31"/>
      <c r="J59" s="31">
        <f t="shared" si="3"/>
        <v>4582.8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5.8921700000000001</v>
      </c>
      <c r="I68" s="26">
        <f>I69+I70+I71+I72+I75+I76</f>
        <v>0</v>
      </c>
      <c r="J68" s="23">
        <f>J69+J70+J71+J72+J73+J74+J75+J76</f>
        <v>5892.17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5.8921700000000001</v>
      </c>
      <c r="I76" s="31"/>
      <c r="J76" s="31">
        <f>ROUND(H76*1000,2)</f>
        <v>5892.17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9.1655999999999995</v>
      </c>
      <c r="I77" s="26">
        <f>I78+I79+I80+I81+I82+I83+I84</f>
        <v>0</v>
      </c>
      <c r="J77" s="23">
        <f>J78+J79+J80+J81+J82+J83+J84</f>
        <v>7201.54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4.5827999999999998</v>
      </c>
      <c r="I78" s="31"/>
      <c r="J78" s="31">
        <f t="shared" ref="J78:J83" si="4">ROUND(H78*1000,2)</f>
        <v>4582.8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2.6187399999999998</v>
      </c>
      <c r="I81" s="31"/>
      <c r="J81" s="31">
        <f t="shared" si="4"/>
        <v>2618.7399999999998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1.9640599999999999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22.259310000000003</v>
      </c>
      <c r="I85" s="26">
        <f>I86+I87+I88+I89+I90+I91+I92+I93+I94+I95+I96+I97</f>
        <v>0</v>
      </c>
      <c r="J85" s="23">
        <f>J86+J87+J88+J89+J90+J91+J92+J93+J94+J95+J96+J97</f>
        <v>22259.309999999998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7.85623</v>
      </c>
      <c r="I90" s="31"/>
      <c r="J90" s="31">
        <f t="shared" si="5"/>
        <v>7856.23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10.474970000000001</v>
      </c>
      <c r="I96" s="31"/>
      <c r="J96" s="31">
        <f t="shared" si="5"/>
        <v>10474.969999999999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3.9281100000000002</v>
      </c>
      <c r="I97" s="31"/>
      <c r="J97" s="31">
        <f t="shared" si="5"/>
        <v>3928.11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2.6187399999999998</v>
      </c>
      <c r="I98" s="26">
        <f>I99+I100+I101+I102</f>
        <v>0</v>
      </c>
      <c r="J98" s="23">
        <f>J99+J100+J101+J102</f>
        <v>2618.7399999999998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2.6187399999999998</v>
      </c>
      <c r="I99" s="31">
        <v>0</v>
      </c>
      <c r="J99" s="31">
        <f>ROUND(H99*1000,2)</f>
        <v>2618.7399999999998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17.676506400000015</v>
      </c>
      <c r="I103" s="25">
        <f>I104+I105+I106+I107+I108</f>
        <v>65.468556400000011</v>
      </c>
      <c r="J103" s="23">
        <f>J104+J105+J106+J107+J108</f>
        <v>17676.509999999998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4.2554600000000002</v>
      </c>
      <c r="I106" s="31"/>
      <c r="J106" s="31">
        <f>ROUND(H106*1000,2)</f>
        <v>4255.46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13.421046400000016</v>
      </c>
      <c r="I108" s="34">
        <f>J197-I138-H181</f>
        <v>65.468556400000011</v>
      </c>
      <c r="J108" s="31">
        <f>ROUND(H108*1000,2)</f>
        <v>13421.05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230.36312160000003</v>
      </c>
      <c r="I109" s="71">
        <f>I110+I111+I112+I113+I114+I115+I116+I117+I118+I119+I120+I121+I122+I123+I124+I125+I126+I127+I128+I129+I130+I131+I132+I133+I134+I135+I136+I137+I138</f>
        <v>230.36212160000002</v>
      </c>
      <c r="J109" s="72">
        <f>J110+J111+J112+J113+J114+J115+J116+J117+J118+J119+J120+J121+J122+J123+J124+J125+J126+J127+J128+J129+J130+J131+J132+J133+J134+J135+J136+J137+J138</f>
        <v>216415.47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9962.61</v>
      </c>
      <c r="H110" s="33">
        <f>ROUND(($I$138*0.05),5)</f>
        <v>9.9626099999999997</v>
      </c>
      <c r="I110" s="31"/>
      <c r="J110" s="31">
        <f t="shared" ref="J110:J137" si="6">ROUND(H110*1000,2)</f>
        <v>9962.61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49813.03</v>
      </c>
      <c r="H111" s="33">
        <f>ROUND(($I$138*0.25),5)</f>
        <v>49.813029999999998</v>
      </c>
      <c r="I111" s="31"/>
      <c r="J111" s="31">
        <f t="shared" si="6"/>
        <v>49813.03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23910.25</v>
      </c>
      <c r="H116" s="32">
        <f>ROUND(($I$138*0.12),5)</f>
        <v>23.910250000000001</v>
      </c>
      <c r="I116" s="31"/>
      <c r="J116" s="31">
        <f t="shared" si="6"/>
        <v>23910.25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31111</v>
      </c>
      <c r="H121" s="34">
        <v>31.111000000000001</v>
      </c>
      <c r="I121" s="31">
        <v>31.11</v>
      </c>
      <c r="J121" s="31">
        <f t="shared" si="6"/>
        <v>31111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29887.82</v>
      </c>
      <c r="H125" s="32">
        <f>ROUND(($I$138*0.15),5)</f>
        <v>29.887820000000001</v>
      </c>
      <c r="I125" s="31"/>
      <c r="J125" s="31">
        <f t="shared" si="6"/>
        <v>29887.82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21917.73</v>
      </c>
      <c r="H126" s="32">
        <f>ROUND(($I$138*0.11),5)</f>
        <v>21.917729999999999</v>
      </c>
      <c r="I126" s="31"/>
      <c r="J126" s="31">
        <f t="shared" si="6"/>
        <v>21917.73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13947.65</v>
      </c>
      <c r="H128" s="32">
        <f>ROUND(($I$138*0.07),5)</f>
        <v>13.947649999999999</v>
      </c>
      <c r="I128" s="31"/>
      <c r="J128" s="31">
        <f t="shared" si="6"/>
        <v>13947.65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35865.380000000005</v>
      </c>
      <c r="H129" s="32">
        <f>ROUND(($I$138*0.18),5)</f>
        <v>35.865380000000002</v>
      </c>
      <c r="I129" s="31"/>
      <c r="J129" s="31">
        <f t="shared" si="6"/>
        <v>35865.379999999997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13.94765159999999</v>
      </c>
      <c r="I138" s="34">
        <f>J197*0.7</f>
        <v>199.25212160000001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95.407920000000004</v>
      </c>
      <c r="I151" s="72">
        <f>I152+I153+I154</f>
        <v>95.41</v>
      </c>
      <c r="J151" s="72">
        <f ca="1">J152+J153+J154</f>
        <v>95408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2650.22</v>
      </c>
      <c r="H152" s="32">
        <f ca="1">ROUND((C152*F152*G152/1000),5)</f>
        <v>95.407920000000004</v>
      </c>
      <c r="I152" s="35">
        <v>95.41</v>
      </c>
      <c r="J152" s="31">
        <f ca="1">ROUND(H152*1000,2)</f>
        <v>95408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24.457000000000001</v>
      </c>
      <c r="I165" s="72">
        <f>I166+I167+I168</f>
        <v>24.46</v>
      </c>
      <c r="J165" s="72">
        <f>J166+J167+J168</f>
        <v>24457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24457</v>
      </c>
      <c r="H166" s="34">
        <v>24.457000000000001</v>
      </c>
      <c r="I166" s="31">
        <v>24.46</v>
      </c>
      <c r="J166" s="31">
        <f>ROUND(H166*1000,2)</f>
        <v>24457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58.981999999999999</v>
      </c>
      <c r="I169" s="72">
        <f>I170+I171+I172</f>
        <v>58.98</v>
      </c>
      <c r="J169" s="72">
        <f>J170+J171+J172</f>
        <v>58982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58982</v>
      </c>
      <c r="H170" s="32">
        <v>58.981999999999999</v>
      </c>
      <c r="I170" s="35">
        <v>58.98</v>
      </c>
      <c r="J170" s="31">
        <f>ROUND(H170*1000,2)</f>
        <v>58982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92.52</v>
      </c>
      <c r="I173" s="72">
        <v>92.52</v>
      </c>
      <c r="J173" s="72">
        <f>ROUND(H173*1000,2)</f>
        <v>92520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14.728999999999999</v>
      </c>
      <c r="I174" s="72">
        <v>14.73</v>
      </c>
      <c r="J174" s="72">
        <f>ROUND(H174*1000,2)</f>
        <v>14729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19.92521</v>
      </c>
      <c r="I178" s="72">
        <f>I179+I180+I181</f>
        <v>76.91</v>
      </c>
      <c r="J178" s="72">
        <f>J179+J180+J181</f>
        <v>19925.21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19.92521</v>
      </c>
      <c r="I181" s="31">
        <v>76.91</v>
      </c>
      <c r="J181" s="31">
        <f>ROUND(H181*1000,2)</f>
        <v>19925.21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841.98432000000003</v>
      </c>
      <c r="I194" s="62">
        <f>I10+I9+I42+I46+I109+I139+I151+I155+I160+I165+I169+I173+I174+I175+I178+I45</f>
        <v>1025.0137580000001</v>
      </c>
      <c r="J194" s="63">
        <f ca="1">J10+J9+J42+J46+J109+J139+J151+J155+J160+J165+J169+J173+J174+J175+J178+J45</f>
        <v>688352.72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841.98432000000003</v>
      </c>
      <c r="I195" s="31">
        <f>J195/1000</f>
        <v>1099.3185000000001</v>
      </c>
      <c r="J195" s="31">
        <v>1099318.5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1025.0137580000001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74.304742000000033</v>
      </c>
      <c r="J197" s="82">
        <v>284.64588800000001</v>
      </c>
    </row>
    <row r="198" spans="1:75" hidden="1" x14ac:dyDescent="0.25">
      <c r="H198" s="49">
        <f>H9+H10+H42+H45+H46+H109+H139+H151+H155+H160+H165+H169+H173+H174+H175+H178+H182</f>
        <v>841.98432000000003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C00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423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197.02</v>
      </c>
      <c r="I9" s="72">
        <v>197.02</v>
      </c>
      <c r="J9" s="72">
        <f>ROUND(H9*1000,2)</f>
        <v>197020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462.51831000000004</v>
      </c>
      <c r="I10" s="76">
        <f>I11+I12+I13+I14+I15+I16+I20+I31+I35+I38+I39+I40+I41+I19</f>
        <v>461.17407000000003</v>
      </c>
      <c r="J10" s="72">
        <f>J11+J12+J13+J14+J15+J16+J20+J31+J35+J38+J39+J40+J41+J19</f>
        <v>461174.07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206.8</v>
      </c>
      <c r="G11" s="31">
        <v>2.29</v>
      </c>
      <c r="H11" s="34">
        <f>ROUND((F11*G11*K11)/1000,5)</f>
        <v>141.59802999999999</v>
      </c>
      <c r="I11" s="31">
        <f t="shared" ref="I11:I30" si="0">H11</f>
        <v>141.59802999999999</v>
      </c>
      <c r="J11" s="31">
        <f>ROUND(F11*G11*K11,2)</f>
        <v>141598.03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517-F11</f>
        <v>310.2</v>
      </c>
      <c r="G12" s="31">
        <v>2</v>
      </c>
      <c r="H12" s="34">
        <f>ROUND((F12*G12*C12)/1000,5)</f>
        <v>32.260800000000003</v>
      </c>
      <c r="I12" s="31">
        <f t="shared" si="0"/>
        <v>32.260800000000003</v>
      </c>
      <c r="J12" s="31">
        <f>ROUND(F12*G12*K12,2)</f>
        <v>32260.799999999999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30</v>
      </c>
      <c r="G13" s="31">
        <v>3.04</v>
      </c>
      <c r="H13" s="34">
        <f>ROUND((F13*G13*K13)/1000,5)</f>
        <v>27.268799999999999</v>
      </c>
      <c r="I13" s="31">
        <f t="shared" si="0"/>
        <v>27.268799999999999</v>
      </c>
      <c r="J13" s="31">
        <f>ROUND(F13*G13*K13,2)</f>
        <v>27268.799999999999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30</v>
      </c>
      <c r="G14" s="31">
        <v>19.350000000000001</v>
      </c>
      <c r="H14" s="32">
        <f>ROUND((F14*G14*K14)/1000,5)</f>
        <v>30.186</v>
      </c>
      <c r="I14" s="31">
        <f t="shared" si="0"/>
        <v>30.186</v>
      </c>
      <c r="J14" s="31">
        <f>ROUND(F14*G14*K14,2)</f>
        <v>30186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v>24</v>
      </c>
      <c r="G15" s="31">
        <v>3.3</v>
      </c>
      <c r="H15" s="32">
        <f>ROUND((F15*G15*K15)/1000,5)</f>
        <v>23.680800000000001</v>
      </c>
      <c r="I15" s="31">
        <f t="shared" si="0"/>
        <v>23.680800000000001</v>
      </c>
      <c r="J15" s="31">
        <f>ROUND(F15*G15*K15,2)</f>
        <v>23680.799999999999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17.731030000000001</v>
      </c>
      <c r="I16" s="31">
        <f t="shared" si="0"/>
        <v>17.731030000000001</v>
      </c>
      <c r="J16" s="31">
        <f>J17+J18</f>
        <v>17731.03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206.8</v>
      </c>
      <c r="G17" s="31">
        <v>3.29</v>
      </c>
      <c r="H17" s="32">
        <f>ROUND((F17*G17*C17)/1000,5)</f>
        <v>8.1644600000000001</v>
      </c>
      <c r="I17" s="31">
        <f t="shared" si="0"/>
        <v>8.1644600000000001</v>
      </c>
      <c r="J17" s="31">
        <f>ROUND(F17*G17*K17,2)</f>
        <v>8164.46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310.2</v>
      </c>
      <c r="G18" s="31">
        <v>2.57</v>
      </c>
      <c r="H18" s="32">
        <f>ROUND((F18*G18*C18)/1000,5)</f>
        <v>9.5665700000000005</v>
      </c>
      <c r="I18" s="31">
        <f t="shared" si="0"/>
        <v>9.5665700000000005</v>
      </c>
      <c r="J18" s="31">
        <f>ROUND(F18*G18*K18,2)</f>
        <v>9566.57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126</v>
      </c>
      <c r="G19" s="31">
        <v>8.43</v>
      </c>
      <c r="H19" s="32">
        <f>ROUND((F19*G19*K19)/1000,5)</f>
        <v>1.0621799999999999</v>
      </c>
      <c r="I19" s="31">
        <f t="shared" si="0"/>
        <v>1.0621799999999999</v>
      </c>
      <c r="J19" s="31">
        <f>ROUND(F19*G19*K19,2)</f>
        <v>1062.18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23.082529999999998</v>
      </c>
      <c r="I20" s="31">
        <f t="shared" si="0"/>
        <v>23.082529999999998</v>
      </c>
      <c r="J20" s="31">
        <f>J21+J22+J23+J24+J25+J26+J27+J28+J29+J30</f>
        <v>23082.53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609</v>
      </c>
      <c r="G21" s="31">
        <v>2.81</v>
      </c>
      <c r="H21" s="32">
        <f t="shared" ref="H21:H30" si="1">ROUND((F21*G21*K21)/1000,5)</f>
        <v>4.2824400000000002</v>
      </c>
      <c r="I21" s="31">
        <f t="shared" si="0"/>
        <v>4.2824400000000002</v>
      </c>
      <c r="J21" s="31">
        <f t="shared" ref="J21:J30" si="2">ROUND(F21*G21*K21,2)</f>
        <v>4282.4399999999996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604</v>
      </c>
      <c r="G22" s="31">
        <v>1.75</v>
      </c>
      <c r="H22" s="32">
        <f t="shared" si="1"/>
        <v>0.105</v>
      </c>
      <c r="I22" s="31">
        <f t="shared" si="0"/>
        <v>0.105</v>
      </c>
      <c r="J22" s="31">
        <f t="shared" si="2"/>
        <v>105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610</v>
      </c>
      <c r="G23" s="31">
        <v>4.0999999999999996</v>
      </c>
      <c r="H23" s="32">
        <f t="shared" si="1"/>
        <v>0.82410000000000005</v>
      </c>
      <c r="I23" s="31">
        <f t="shared" si="0"/>
        <v>0.82410000000000005</v>
      </c>
      <c r="J23" s="31">
        <f t="shared" si="2"/>
        <v>824.1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611</v>
      </c>
      <c r="G24" s="31">
        <v>4.08</v>
      </c>
      <c r="H24" s="32">
        <f t="shared" si="1"/>
        <v>7.7109999999999998E-2</v>
      </c>
      <c r="I24" s="31">
        <f t="shared" si="0"/>
        <v>7.7109999999999998E-2</v>
      </c>
      <c r="J24" s="31">
        <f t="shared" si="2"/>
        <v>77.11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612</v>
      </c>
      <c r="G25" s="31">
        <v>3.93</v>
      </c>
      <c r="H25" s="32">
        <f t="shared" si="1"/>
        <v>0.10316</v>
      </c>
      <c r="I25" s="31">
        <f t="shared" si="0"/>
        <v>0.10316</v>
      </c>
      <c r="J25" s="31">
        <f t="shared" si="2"/>
        <v>103.16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613</v>
      </c>
      <c r="G26" s="31">
        <v>2.64</v>
      </c>
      <c r="H26" s="32">
        <f t="shared" si="1"/>
        <v>0.81893000000000005</v>
      </c>
      <c r="I26" s="31">
        <f t="shared" si="0"/>
        <v>0.81893000000000005</v>
      </c>
      <c r="J26" s="31">
        <f t="shared" si="2"/>
        <v>818.93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43</v>
      </c>
      <c r="G28" s="31">
        <v>2.52</v>
      </c>
      <c r="H28" s="32">
        <f t="shared" si="1"/>
        <v>3.78E-2</v>
      </c>
      <c r="I28" s="31">
        <f t="shared" si="0"/>
        <v>3.78E-2</v>
      </c>
      <c r="J28" s="31">
        <f t="shared" si="2"/>
        <v>37.799999999999997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 t="s">
        <v>615</v>
      </c>
      <c r="G30" s="31">
        <v>3.63</v>
      </c>
      <c r="H30" s="34">
        <f t="shared" si="1"/>
        <v>16.727039999999999</v>
      </c>
      <c r="I30" s="31">
        <f t="shared" si="0"/>
        <v>16.727039999999999</v>
      </c>
      <c r="J30" s="31">
        <f t="shared" si="2"/>
        <v>16727.04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41.436990000000002</v>
      </c>
      <c r="I31" s="31">
        <f>I32+I33+I34</f>
        <v>41.436990000000002</v>
      </c>
      <c r="J31" s="31">
        <f>J32+J33+J34</f>
        <v>41436.990000000005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1533</v>
      </c>
      <c r="G32" s="31">
        <v>2.0099999999999998</v>
      </c>
      <c r="H32" s="32">
        <f>ROUND(F32*G32*K32/1000,5)</f>
        <v>6.1626599999999998</v>
      </c>
      <c r="I32" s="31">
        <f>H32</f>
        <v>6.1626599999999998</v>
      </c>
      <c r="J32" s="31">
        <f>ROUND(H32*1000,2)</f>
        <v>6162.66</v>
      </c>
      <c r="K32" s="3">
        <v>2</v>
      </c>
      <c r="L32" s="38"/>
      <c r="M32" s="38">
        <v>1533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1533</v>
      </c>
      <c r="G33" s="31">
        <v>7.67</v>
      </c>
      <c r="H33" s="32">
        <f>ROUND(G33*F33*K33/1000,5)</f>
        <v>35.274329999999999</v>
      </c>
      <c r="I33" s="31">
        <f>H33</f>
        <v>35.274329999999999</v>
      </c>
      <c r="J33" s="31">
        <f>ROUND(H33*1000,2)</f>
        <v>35274.33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1.3442400000000001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12</v>
      </c>
      <c r="G37" s="31">
        <v>56.01</v>
      </c>
      <c r="H37" s="32">
        <f>ROUND(G37*F37*C37/1000,5)</f>
        <v>1.3442400000000001</v>
      </c>
      <c r="I37" s="31"/>
      <c r="J37" s="31"/>
      <c r="L37" s="38"/>
      <c r="M37" s="38">
        <v>931.52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2095.92</v>
      </c>
      <c r="G38" s="31">
        <v>1.65</v>
      </c>
      <c r="H38" s="32">
        <f>ROUND((F38*G38*K38)/1000,5)</f>
        <v>3.4582700000000002</v>
      </c>
      <c r="I38" s="31">
        <f>H38</f>
        <v>3.4582700000000002</v>
      </c>
      <c r="J38" s="31">
        <f>ROUND(F38*G38*K38,2)</f>
        <v>3458.27</v>
      </c>
      <c r="K38" s="3">
        <v>1</v>
      </c>
      <c r="L38" s="38">
        <f>M37+M38</f>
        <v>2095.92</v>
      </c>
      <c r="M38" s="38">
        <v>1164.4000000000001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48</v>
      </c>
      <c r="G39" s="31">
        <v>8.32</v>
      </c>
      <c r="H39" s="32">
        <f>ROUND((F39*G39*K39)/1000,5)</f>
        <v>119.40864000000001</v>
      </c>
      <c r="I39" s="31">
        <f>H39</f>
        <v>119.40864000000001</v>
      </c>
      <c r="J39" s="31">
        <f>ROUND(F39*G39*K39,2)</f>
        <v>119408.64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43.79759</v>
      </c>
      <c r="I42" s="72">
        <f>I43+I44</f>
        <v>43.79759</v>
      </c>
      <c r="J42" s="72">
        <f>J43+J44</f>
        <v>43797.59</v>
      </c>
      <c r="K42" s="73"/>
      <c r="Q42" s="74" t="s">
        <v>327</v>
      </c>
      <c r="R42" s="74">
        <v>137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0.54</v>
      </c>
      <c r="G43" s="31">
        <v>222.21</v>
      </c>
      <c r="H43" s="32">
        <f>ROUND((F43*G43*K43)/1000,5)</f>
        <v>43.79759</v>
      </c>
      <c r="I43" s="31">
        <f>H43</f>
        <v>43.79759</v>
      </c>
      <c r="J43" s="31">
        <f>ROUND(H43*1000,2)</f>
        <v>43797.59</v>
      </c>
      <c r="K43" s="3">
        <v>365</v>
      </c>
      <c r="L43" s="38"/>
      <c r="M43" s="38"/>
      <c r="N43" s="4">
        <f>ROUND(R42*1.45/365,3)</f>
        <v>0.54400000000000004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39.467673999999974</v>
      </c>
      <c r="I46" s="71">
        <f>I47+I53+I63+I68+I77+I85+I98+I103</f>
        <v>39.467673999999974</v>
      </c>
      <c r="J46" s="72">
        <f>J47+J53+J63+J68+J77+J85+J98+J103</f>
        <v>38283.64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1.9733799999999999</v>
      </c>
      <c r="I47" s="25">
        <f>I48+I49+I50+I51+I52</f>
        <v>0</v>
      </c>
      <c r="J47" s="23">
        <f>J48+J49+J50+J51+J52</f>
        <v>1973.38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1.1840299999999999</v>
      </c>
      <c r="I49" s="31"/>
      <c r="J49" s="31">
        <f>ROUND(H49*1000,2)</f>
        <v>1184.03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0.78935</v>
      </c>
      <c r="I50" s="31"/>
      <c r="J50" s="31">
        <f>ROUND(H50*1000,2)</f>
        <v>789.35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2.76274</v>
      </c>
      <c r="I53" s="26">
        <f>I54+I55+I56+I57+I58+I59+I60+I61+I62</f>
        <v>0</v>
      </c>
      <c r="J53" s="23">
        <f>J54+J55+J56+J57+J58+J59+J60+J61+J62</f>
        <v>2762.74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2.76274</v>
      </c>
      <c r="I59" s="31"/>
      <c r="J59" s="31">
        <f t="shared" si="3"/>
        <v>2762.74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3.5520900000000002</v>
      </c>
      <c r="I68" s="26">
        <f>I69+I70+I71+I72+I75+I76</f>
        <v>0</v>
      </c>
      <c r="J68" s="23">
        <f>J69+J70+J71+J72+J73+J74+J75+J76</f>
        <v>3552.09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3.5520900000000002</v>
      </c>
      <c r="I76" s="31"/>
      <c r="J76" s="31">
        <f>ROUND(H76*1000,2)</f>
        <v>3552.09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5.5254799999999999</v>
      </c>
      <c r="I77" s="26">
        <f>I78+I79+I80+I81+I82+I83+I84</f>
        <v>0</v>
      </c>
      <c r="J77" s="23">
        <f>J78+J79+J80+J81+J82+J83+J84</f>
        <v>4341.45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2.76274</v>
      </c>
      <c r="I78" s="31"/>
      <c r="J78" s="31">
        <f t="shared" ref="J78:J83" si="4">ROUND(H78*1000,2)</f>
        <v>2762.74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1.5787100000000001</v>
      </c>
      <c r="I81" s="31"/>
      <c r="J81" s="31">
        <f t="shared" si="4"/>
        <v>1578.71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1.1840299999999999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13.41901</v>
      </c>
      <c r="I85" s="26">
        <f>I86+I87+I88+I89+I90+I91+I92+I93+I94+I95+I96+I97</f>
        <v>0</v>
      </c>
      <c r="J85" s="23">
        <f>J86+J87+J88+J89+J90+J91+J92+J93+J94+J95+J96+J97</f>
        <v>13419.01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4.7361199999999997</v>
      </c>
      <c r="I90" s="31"/>
      <c r="J90" s="31">
        <f t="shared" si="5"/>
        <v>4736.12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6.3148299999999997</v>
      </c>
      <c r="I96" s="31"/>
      <c r="J96" s="31">
        <f t="shared" si="5"/>
        <v>6314.83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2.3680599999999998</v>
      </c>
      <c r="I97" s="31"/>
      <c r="J97" s="31">
        <f t="shared" si="5"/>
        <v>2368.06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1.5787100000000001</v>
      </c>
      <c r="I98" s="26">
        <f>I99+I100+I101+I102</f>
        <v>0</v>
      </c>
      <c r="J98" s="23">
        <f>J99+J100+J101+J102</f>
        <v>1578.71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1.5787100000000001</v>
      </c>
      <c r="I99" s="31">
        <v>0</v>
      </c>
      <c r="J99" s="31">
        <f>ROUND(H99*1000,2)</f>
        <v>1578.71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10.656263999999972</v>
      </c>
      <c r="I103" s="25">
        <f>I104+I105+I106+I107+I108</f>
        <v>39.467673999999974</v>
      </c>
      <c r="J103" s="23">
        <f>J104+J105+J106+J107+J108</f>
        <v>10656.26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2.5653999999999999</v>
      </c>
      <c r="I106" s="31"/>
      <c r="J106" s="31">
        <f>ROUND(H106*1000,2)</f>
        <v>2565.4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8.0908639999999714</v>
      </c>
      <c r="I108" s="34">
        <f>J197-I138-H181</f>
        <v>39.467673999999974</v>
      </c>
      <c r="J108" s="31">
        <f>ROUND(H108*1000,2)</f>
        <v>8090.86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175.68700599999988</v>
      </c>
      <c r="I109" s="71">
        <f>I110+I111+I112+I113+I114+I115+I116+I117+I118+I119+I120+I121+I122+I123+I124+I125+I126+I127+I128+I129+I130+I131+I132+I133+I134+I135+I136+I137+I138</f>
        <v>175.68900599999989</v>
      </c>
      <c r="J109" s="72">
        <f>J110+J111+J112+J113+J114+J115+J116+J117+J118+J119+J120+J121+J122+J123+J124+J125+J126+J127+J128+J129+J130+J131+J132+J133+J134+J135+J136+J137+J138</f>
        <v>167278.66999999998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6005.9500000000007</v>
      </c>
      <c r="H110" s="33">
        <f>ROUND(($I$138*0.05),5)</f>
        <v>6.0059500000000003</v>
      </c>
      <c r="I110" s="31"/>
      <c r="J110" s="31">
        <f t="shared" ref="J110:J137" si="6">ROUND(H110*1000,2)</f>
        <v>6005.95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30029.75</v>
      </c>
      <c r="H111" s="33">
        <f>ROUND(($I$138*0.25),5)</f>
        <v>30.02975</v>
      </c>
      <c r="I111" s="31"/>
      <c r="J111" s="31">
        <f t="shared" si="6"/>
        <v>30029.75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14414.28</v>
      </c>
      <c r="H116" s="32">
        <f>ROUND(($I$138*0.12),5)</f>
        <v>14.41428</v>
      </c>
      <c r="I116" s="31"/>
      <c r="J116" s="31">
        <f t="shared" si="6"/>
        <v>14414.28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55568</v>
      </c>
      <c r="H121" s="34">
        <v>55.567999999999998</v>
      </c>
      <c r="I121" s="31">
        <v>55.57</v>
      </c>
      <c r="J121" s="31">
        <f t="shared" si="6"/>
        <v>55568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18017.849999999999</v>
      </c>
      <c r="H125" s="32">
        <f>ROUND(($I$138*0.15),5)</f>
        <v>18.017849999999999</v>
      </c>
      <c r="I125" s="31"/>
      <c r="J125" s="31">
        <f t="shared" si="6"/>
        <v>18017.849999999999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13213.09</v>
      </c>
      <c r="H126" s="32">
        <f>ROUND(($I$138*0.11),5)</f>
        <v>13.213089999999999</v>
      </c>
      <c r="I126" s="31"/>
      <c r="J126" s="31">
        <f t="shared" si="6"/>
        <v>13213.09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8408.33</v>
      </c>
      <c r="H128" s="32">
        <f>ROUND(($I$138*0.07),5)</f>
        <v>8.4083299999999994</v>
      </c>
      <c r="I128" s="31"/>
      <c r="J128" s="31">
        <f t="shared" si="6"/>
        <v>8408.33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21621.420000000002</v>
      </c>
      <c r="H129" s="32">
        <f>ROUND(($I$138*0.18),5)</f>
        <v>21.621420000000001</v>
      </c>
      <c r="I129" s="31"/>
      <c r="J129" s="31">
        <f t="shared" si="6"/>
        <v>21621.42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8.408335999999883</v>
      </c>
      <c r="I138" s="34">
        <f>J197*0.7</f>
        <v>120.11900599999989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13.52328</v>
      </c>
      <c r="I139" s="72">
        <f>I140+I141+I142+I143+I144+I145+I146+I147+I148+I149+I150</f>
        <v>13.52328</v>
      </c>
      <c r="J139" s="72">
        <f ca="1">J140+J141+J142+J143+J144+J145+J146+J147+J148+J149+J150</f>
        <v>13995.36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6</v>
      </c>
      <c r="G144" s="40">
        <v>9.1300000000000008</v>
      </c>
      <c r="H144" s="32">
        <f>ROUND((F144*G144*K144)/1000,5)</f>
        <v>2.84856</v>
      </c>
      <c r="I144" s="35">
        <f>H144</f>
        <v>2.84856</v>
      </c>
      <c r="J144" s="31">
        <f t="shared" si="7"/>
        <v>2848.56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6</v>
      </c>
      <c r="G145" s="40">
        <v>63.36</v>
      </c>
      <c r="H145" s="32">
        <f>ROUND((F145*G145*K145)/1000,5)</f>
        <v>4.5619199999999998</v>
      </c>
      <c r="I145" s="35">
        <f>H145</f>
        <v>4.5619199999999998</v>
      </c>
      <c r="J145" s="31">
        <f t="shared" si="7"/>
        <v>4561.92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6</v>
      </c>
      <c r="G147" s="40">
        <v>11.41</v>
      </c>
      <c r="H147" s="32">
        <f>ROUND((F147*G147*K147)/1000,5)</f>
        <v>0.82152000000000003</v>
      </c>
      <c r="I147" s="35">
        <f>H147</f>
        <v>0.82152000000000003</v>
      </c>
      <c r="J147" s="31">
        <f t="shared" si="7"/>
        <v>821.52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6</v>
      </c>
      <c r="G148" s="40">
        <v>881.88</v>
      </c>
      <c r="H148" s="32">
        <f>ROUND((F148*G148*K148)/1000,5)</f>
        <v>5.2912800000000004</v>
      </c>
      <c r="I148" s="35">
        <f>H148</f>
        <v>5.2912800000000004</v>
      </c>
      <c r="J148" s="31">
        <f t="shared" si="7"/>
        <v>5291.28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201.49271999999999</v>
      </c>
      <c r="I151" s="72">
        <f>I152+I153+I154</f>
        <v>201.49</v>
      </c>
      <c r="J151" s="72">
        <f ca="1">J152+J153+J154</f>
        <v>201493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2798.51</v>
      </c>
      <c r="H152" s="32">
        <f ca="1">ROUND((C152*F152*G152/1000),5)</f>
        <v>201.49271999999999</v>
      </c>
      <c r="I152" s="35">
        <v>201.49</v>
      </c>
      <c r="J152" s="31">
        <f ca="1">ROUND(H152*1000,2)</f>
        <v>201493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55.273000000000003</v>
      </c>
      <c r="I169" s="72">
        <f>I170+I171+I172</f>
        <v>55.27</v>
      </c>
      <c r="J169" s="72">
        <f>J170+J171+J172</f>
        <v>55273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55273</v>
      </c>
      <c r="H170" s="32">
        <v>55.273000000000003</v>
      </c>
      <c r="I170" s="35">
        <v>55.27</v>
      </c>
      <c r="J170" s="31">
        <f>ROUND(H170*1000,2)</f>
        <v>55273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314.267</v>
      </c>
      <c r="I173" s="72">
        <v>314.27</v>
      </c>
      <c r="J173" s="72">
        <f>ROUND(H173*1000,2)</f>
        <v>314267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18.14</v>
      </c>
      <c r="I174" s="72">
        <v>18.14</v>
      </c>
      <c r="J174" s="72">
        <f>ROUND(H174*1000,2)</f>
        <v>18140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32.85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32.85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12.011900000000001</v>
      </c>
      <c r="I178" s="72">
        <f>I179+I180+I181</f>
        <v>72.08</v>
      </c>
      <c r="J178" s="72">
        <f>J179+J180+J181</f>
        <v>12011.9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12.011900000000001</v>
      </c>
      <c r="I181" s="31">
        <v>72.08</v>
      </c>
      <c r="J181" s="31">
        <f>ROUND(H181*1000,2)</f>
        <v>12011.9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1533.19848</v>
      </c>
      <c r="I194" s="62">
        <f>I10+I9+I42+I46+I109+I139+I151+I155+I160+I165+I169+I173+I174+I175+I178+I45</f>
        <v>1624.7716199999998</v>
      </c>
      <c r="J194" s="63">
        <f ca="1">J10+J9+J42+J46+J109+J139+J151+J155+J160+J165+J169+J173+J174+J175+J178+J45</f>
        <v>1195800.68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1533.19848</v>
      </c>
      <c r="I195" s="31">
        <f>J195/1000</f>
        <v>1638.9493200000002</v>
      </c>
      <c r="J195" s="31">
        <v>1638949.32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1624.7716199999998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14.177700000000414</v>
      </c>
      <c r="J197" s="82">
        <v>171.59857999999986</v>
      </c>
    </row>
    <row r="198" spans="1:75" hidden="1" x14ac:dyDescent="0.25">
      <c r="H198" s="49">
        <f>H9+H10+H42+H45+H46+H109+H139+H151+H155+H160+H165+H169+H173+H174+H175+H178+H182</f>
        <v>1533.19848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7">
    <tabColor rgb="FF92D05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50.575800000000001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62.183574</v>
      </c>
      <c r="I9" s="72">
        <v>143.08000000000001</v>
      </c>
      <c r="J9" s="72">
        <f>ROUND(H9*1000,2)</f>
        <v>62183.57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128.85858000000002</v>
      </c>
      <c r="I10" s="76">
        <f>I11+I12+I13+I14+I15+I16+I20+I31+I35+I38+I39+I40+I41+I19</f>
        <v>128.85858000000002</v>
      </c>
      <c r="J10" s="72">
        <f>J11+J12+J13+J14+J15+J16+J20+J31+J35+J38+J39+J40+J41+J19</f>
        <v>108489.25999999998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97.92</v>
      </c>
      <c r="G11" s="31">
        <v>1.67</v>
      </c>
      <c r="H11" s="34">
        <f>ROUND((F11*G11*K11)/1000,5)</f>
        <v>48.894390000000001</v>
      </c>
      <c r="I11" s="31">
        <f>H11</f>
        <v>48.894390000000001</v>
      </c>
      <c r="J11" s="31">
        <f>ROUND(F11*G11*K11,2)</f>
        <v>48894.39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244.8-F11</f>
        <v>146.88</v>
      </c>
      <c r="G12" s="31">
        <v>1.27</v>
      </c>
      <c r="H12" s="34">
        <f>ROUND((F12*G12*C12)/1000,5)</f>
        <v>19.399909999999998</v>
      </c>
      <c r="I12" s="31">
        <f>H12</f>
        <v>19.399909999999998</v>
      </c>
      <c r="J12" s="31">
        <f>ROUND(F12*G12*K12,2)</f>
        <v>9699.9599999999991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21.338729999999998</v>
      </c>
      <c r="I16" s="31">
        <f t="shared" ref="I16:I29" si="0">H16</f>
        <v>21.338729999999998</v>
      </c>
      <c r="J16" s="31">
        <f>J17+J18</f>
        <v>10669.36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97.92</v>
      </c>
      <c r="G17" s="31">
        <v>4.07</v>
      </c>
      <c r="H17" s="32">
        <f>ROUND((F17*G17*C17)/1000,5)</f>
        <v>9.5648300000000006</v>
      </c>
      <c r="I17" s="31">
        <f t="shared" si="0"/>
        <v>9.5648300000000006</v>
      </c>
      <c r="J17" s="31">
        <f>ROUND(F17*G17*K17,2)</f>
        <v>4782.41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146.88</v>
      </c>
      <c r="G18" s="31">
        <v>3.34</v>
      </c>
      <c r="H18" s="32">
        <f>ROUND((F18*G18*C18)/1000,5)</f>
        <v>11.773899999999999</v>
      </c>
      <c r="I18" s="31">
        <f t="shared" si="0"/>
        <v>11.773899999999999</v>
      </c>
      <c r="J18" s="31">
        <f>ROUND(F18*G18*K18,2)</f>
        <v>5886.95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12.030650000000001</v>
      </c>
      <c r="I20" s="31">
        <f t="shared" si="0"/>
        <v>12.030650000000001</v>
      </c>
      <c r="J20" s="31">
        <f>J21+J22+J23+J24+J25+J26+J27+J28+J29+J30</f>
        <v>12030.65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3891.33</v>
      </c>
      <c r="G21" s="31">
        <v>2.81</v>
      </c>
      <c r="H21" s="32">
        <f t="shared" ref="H21:H30" si="1">ROUND((F21*G21*K21)/1000,5)</f>
        <v>10.93464</v>
      </c>
      <c r="I21" s="31">
        <f t="shared" si="0"/>
        <v>10.93464</v>
      </c>
      <c r="J21" s="31">
        <f t="shared" ref="J21:J29" si="2">ROUND(F21*G21*K21,2)</f>
        <v>10934.64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895</v>
      </c>
      <c r="G26" s="31">
        <v>2.64</v>
      </c>
      <c r="H26" s="32">
        <f t="shared" si="1"/>
        <v>0.38775999999999999</v>
      </c>
      <c r="I26" s="31">
        <f t="shared" si="0"/>
        <v>0.38775999999999999</v>
      </c>
      <c r="J26" s="31">
        <f t="shared" si="2"/>
        <v>387.76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24.489179999999998</v>
      </c>
      <c r="I31" s="31">
        <f>I32+I33+I34</f>
        <v>24.489179999999998</v>
      </c>
      <c r="J31" s="31">
        <f>J32+J33+J34</f>
        <v>24489.18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906</v>
      </c>
      <c r="G32" s="31">
        <v>2.0099999999999998</v>
      </c>
      <c r="H32" s="32">
        <f>ROUND(F32*G32*K32/1000,5)</f>
        <v>3.6421199999999998</v>
      </c>
      <c r="I32" s="31">
        <f>H32</f>
        <v>3.6421199999999998</v>
      </c>
      <c r="J32" s="31">
        <f>ROUND(H32*1000,2)</f>
        <v>3642.12</v>
      </c>
      <c r="K32" s="3">
        <v>2</v>
      </c>
      <c r="L32" s="38"/>
      <c r="M32" s="38">
        <v>906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906</v>
      </c>
      <c r="G33" s="31">
        <v>7.67</v>
      </c>
      <c r="H33" s="32">
        <f>ROUND(G33*F33*K33/1000,5)</f>
        <v>20.847059999999999</v>
      </c>
      <c r="I33" s="31">
        <f>H33</f>
        <v>20.847059999999999</v>
      </c>
      <c r="J33" s="31">
        <f>ROUND(H33*1000,2)</f>
        <v>20847.060000000001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585.76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1317.96</v>
      </c>
      <c r="G38" s="31">
        <v>1.65</v>
      </c>
      <c r="H38" s="32">
        <f>ROUND((F38*G38*K38)/1000,5)</f>
        <v>2.1746300000000001</v>
      </c>
      <c r="I38" s="31">
        <f>H38</f>
        <v>2.1746300000000001</v>
      </c>
      <c r="J38" s="31">
        <f>ROUND(F38*G38*K38,2)</f>
        <v>2174.63</v>
      </c>
      <c r="K38" s="3">
        <v>1</v>
      </c>
      <c r="L38" s="38">
        <f>M37+M38</f>
        <v>1317.96</v>
      </c>
      <c r="M38" s="38">
        <v>732.2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133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0.52800000000000002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66.471055799999988</v>
      </c>
      <c r="I46" s="71">
        <f>I47+I53+I63+I68+I77+I85+I98+I103</f>
        <v>66.471055799999988</v>
      </c>
      <c r="J46" s="72">
        <f>J47+J53+J63+J68+J77+J85+J98+J103</f>
        <v>64476.929999999993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3.32355</v>
      </c>
      <c r="I47" s="25">
        <f>I48+I49+I50+I51+I52</f>
        <v>0</v>
      </c>
      <c r="J47" s="23">
        <f>J48+J49+J50+J51+J52</f>
        <v>3323.55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1.99413</v>
      </c>
      <c r="I49" s="31"/>
      <c r="J49" s="31">
        <f>ROUND(H49*1000,2)</f>
        <v>1994.13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1.32942</v>
      </c>
      <c r="I50" s="31"/>
      <c r="J50" s="31">
        <f>ROUND(H50*1000,2)</f>
        <v>1329.42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4.6529699999999998</v>
      </c>
      <c r="I53" s="26">
        <f>I54+I55+I56+I57+I58+I59+I60+I61+I62</f>
        <v>0</v>
      </c>
      <c r="J53" s="23">
        <f>J54+J55+J56+J57+J58+J59+J60+J61+J62</f>
        <v>4652.97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4.6529699999999998</v>
      </c>
      <c r="I59" s="31"/>
      <c r="J59" s="31">
        <f t="shared" si="3"/>
        <v>4652.97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5.9824000000000002</v>
      </c>
      <c r="I68" s="26">
        <f>I69+I70+I71+I72+I75+I76</f>
        <v>0</v>
      </c>
      <c r="J68" s="23">
        <f>J69+J70+J71+J72+J73+J74+J75+J76</f>
        <v>5982.4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5.9824000000000002</v>
      </c>
      <c r="I76" s="31"/>
      <c r="J76" s="31">
        <f>ROUND(H76*1000,2)</f>
        <v>5982.4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9.3059399999999997</v>
      </c>
      <c r="I77" s="26">
        <f>I78+I79+I80+I81+I82+I83+I84</f>
        <v>0</v>
      </c>
      <c r="J77" s="23">
        <f>J78+J79+J80+J81+J82+J83+J84</f>
        <v>7311.81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4.6529699999999998</v>
      </c>
      <c r="I78" s="31"/>
      <c r="J78" s="31">
        <f t="shared" ref="J78:J83" si="4">ROUND(H78*1000,2)</f>
        <v>4652.97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2.6588400000000001</v>
      </c>
      <c r="I81" s="31"/>
      <c r="J81" s="31">
        <f t="shared" si="4"/>
        <v>2658.84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1.99413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22.600159999999999</v>
      </c>
      <c r="I85" s="26">
        <f>I86+I87+I88+I89+I90+I91+I92+I93+I94+I95+I96+I97</f>
        <v>0</v>
      </c>
      <c r="J85" s="23">
        <f>J86+J87+J88+J89+J90+J91+J92+J93+J94+J95+J96+J97</f>
        <v>22600.160000000003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7.9765300000000003</v>
      </c>
      <c r="I90" s="31"/>
      <c r="J90" s="31">
        <f t="shared" si="5"/>
        <v>7976.53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10.63537</v>
      </c>
      <c r="I96" s="31"/>
      <c r="J96" s="31">
        <f t="shared" si="5"/>
        <v>10635.37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3.9882599999999999</v>
      </c>
      <c r="I97" s="31"/>
      <c r="J97" s="31">
        <f t="shared" si="5"/>
        <v>3988.26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2.6588400000000001</v>
      </c>
      <c r="I98" s="26">
        <f>I99+I100+I101+I102</f>
        <v>0</v>
      </c>
      <c r="J98" s="23">
        <f>J99+J100+J101+J102</f>
        <v>2658.84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2.6588400000000001</v>
      </c>
      <c r="I99" s="31">
        <v>0</v>
      </c>
      <c r="J99" s="31">
        <f>ROUND(H99*1000,2)</f>
        <v>2658.84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17.947195799999996</v>
      </c>
      <c r="I103" s="25">
        <f>I104+I105+I106+I107+I108</f>
        <v>66.471055799999988</v>
      </c>
      <c r="J103" s="23">
        <f>J104+J105+J106+J107+J108</f>
        <v>17947.2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4.3206199999999999</v>
      </c>
      <c r="I106" s="31"/>
      <c r="J106" s="31">
        <f>ROUND(H106*1000,2)</f>
        <v>4320.62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13.626575799999996</v>
      </c>
      <c r="I108" s="34">
        <f>J197-I138-H181</f>
        <v>66.471055799999988</v>
      </c>
      <c r="J108" s="31">
        <f>ROUND(H108*1000,2)</f>
        <v>13626.58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217.21821019999996</v>
      </c>
      <c r="I109" s="71">
        <f>I110+I111+I112+I113+I114+I115+I116+I117+I118+I119+I120+I121+I122+I123+I124+I125+I126+I127+I128+I129+I130+I131+I132+I133+I134+I135+I136+I137+I138</f>
        <v>217.22321019999995</v>
      </c>
      <c r="J109" s="72">
        <f>J110+J111+J112+J113+J114+J115+J116+J117+J118+J119+J120+J121+J122+J123+J124+J125+J126+J127+J128+J129+J130+J131+J132+J133+J134+J135+J136+J137+J138</f>
        <v>203056.97999999998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10115.16</v>
      </c>
      <c r="H110" s="33">
        <f>ROUND(($I$138*0.05),5)</f>
        <v>10.115159999999999</v>
      </c>
      <c r="I110" s="31"/>
      <c r="J110" s="31">
        <f t="shared" ref="J110:J137" si="6">ROUND(H110*1000,2)</f>
        <v>10115.16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50575.8</v>
      </c>
      <c r="H111" s="33">
        <f>ROUND(($I$138*0.25),5)</f>
        <v>50.575800000000001</v>
      </c>
      <c r="I111" s="31"/>
      <c r="J111" s="31">
        <f t="shared" si="6"/>
        <v>50575.8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24276.39</v>
      </c>
      <c r="H116" s="32">
        <f>ROUND(($I$138*0.12),5)</f>
        <v>24.276389999999999</v>
      </c>
      <c r="I116" s="31"/>
      <c r="J116" s="31">
        <f t="shared" si="6"/>
        <v>24276.39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14915</v>
      </c>
      <c r="H121" s="34">
        <v>14.914999999999999</v>
      </c>
      <c r="I121" s="31">
        <v>14.92</v>
      </c>
      <c r="J121" s="31">
        <f t="shared" si="6"/>
        <v>14915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30345.48</v>
      </c>
      <c r="H125" s="32">
        <f>ROUND(($I$138*0.15),5)</f>
        <v>30.345479999999998</v>
      </c>
      <c r="I125" s="31"/>
      <c r="J125" s="31">
        <f t="shared" si="6"/>
        <v>30345.48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22253.350000000002</v>
      </c>
      <c r="H126" s="32">
        <f>ROUND(($I$138*0.11),5)</f>
        <v>22.253350000000001</v>
      </c>
      <c r="I126" s="31"/>
      <c r="J126" s="31">
        <f t="shared" si="6"/>
        <v>22253.35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14161.22</v>
      </c>
      <c r="H128" s="32">
        <f>ROUND(($I$138*0.07),5)</f>
        <v>14.16122</v>
      </c>
      <c r="I128" s="31"/>
      <c r="J128" s="31">
        <f t="shared" si="6"/>
        <v>14161.22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36414.58</v>
      </c>
      <c r="H129" s="32">
        <f>ROUND(($I$138*0.18),5)</f>
        <v>36.414580000000001</v>
      </c>
      <c r="I129" s="31"/>
      <c r="J129" s="31">
        <f t="shared" si="6"/>
        <v>36414.58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14.161230199999956</v>
      </c>
      <c r="I138" s="34">
        <f>J197*0.7</f>
        <v>202.30321019999997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20.431999999999999</v>
      </c>
      <c r="I165" s="72">
        <f>I166+I167+I168</f>
        <v>20.43</v>
      </c>
      <c r="J165" s="72">
        <f>J166+J167+J168</f>
        <v>20432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20432</v>
      </c>
      <c r="H166" s="34">
        <v>20.431999999999999</v>
      </c>
      <c r="I166" s="31">
        <v>20.43</v>
      </c>
      <c r="J166" s="31">
        <f>ROUND(H166*1000,2)</f>
        <v>20432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40.14</v>
      </c>
      <c r="I169" s="72">
        <f>I170+I171+I172</f>
        <v>40.14</v>
      </c>
      <c r="J169" s="72">
        <f>J170+J171+J172</f>
        <v>40140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40140</v>
      </c>
      <c r="H170" s="32">
        <v>40.14</v>
      </c>
      <c r="I170" s="35">
        <v>40.14</v>
      </c>
      <c r="J170" s="31">
        <f>ROUND(H170*1000,2)</f>
        <v>40140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51.61</v>
      </c>
      <c r="I173" s="72">
        <v>51.61</v>
      </c>
      <c r="J173" s="72">
        <f>ROUND(H173*1000,2)</f>
        <v>51610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14.692</v>
      </c>
      <c r="I174" s="72">
        <v>14.69</v>
      </c>
      <c r="J174" s="72">
        <f>ROUND(H174*1000,2)</f>
        <v>14692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3.67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3.67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20.230319999999999</v>
      </c>
      <c r="I178" s="72">
        <f>I179+I180+I181</f>
        <v>52.19</v>
      </c>
      <c r="J178" s="72">
        <f>J179+J180+J181</f>
        <v>20230.32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20.230319999999999</v>
      </c>
      <c r="I181" s="31">
        <v>52.19</v>
      </c>
      <c r="J181" s="31">
        <f>ROUND(H181*1000,2)</f>
        <v>20230.32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621.83573999999999</v>
      </c>
      <c r="I194" s="62">
        <f>I10+I9+I42+I46+I109+I139+I151+I155+I160+I165+I169+I173+I174+I175+I178+I45</f>
        <v>738.36284599999999</v>
      </c>
      <c r="J194" s="63">
        <f ca="1">J10+J9+J42+J46+J109+J139+J151+J155+J160+J165+J169+J173+J174+J175+J178+J45</f>
        <v>403551.3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621.83573999999999</v>
      </c>
      <c r="I195" s="31">
        <f>J195/1000</f>
        <v>646.01268000000005</v>
      </c>
      <c r="J195" s="31">
        <v>646012.68000000005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738.36284599999999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-92.350165999999945</v>
      </c>
      <c r="J197" s="82">
        <v>289.00458599999996</v>
      </c>
    </row>
    <row r="198" spans="1:75" hidden="1" x14ac:dyDescent="0.25">
      <c r="H198" s="49">
        <f>H9+H10+H42+H45+H46+H109+H139+H151+H155+H160+H165+H169+H173+H174+H175+H178+H182</f>
        <v>621.83573999999999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8">
    <tabColor rgb="FF00B0F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144.81297000000001</v>
      </c>
      <c r="I9" s="72">
        <v>242.47</v>
      </c>
      <c r="J9" s="72">
        <f>ROUND(H9*1000,2)</f>
        <v>144812.97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302.62564999999995</v>
      </c>
      <c r="I10" s="76">
        <f>I11+I12+I13+I14+I15+I16+I20+I31+I35+I38+I39+I40+I41+I19</f>
        <v>302.62564999999995</v>
      </c>
      <c r="J10" s="72">
        <f>J11+J12+J13+J14+J15+J16+J20+J31+J35+J38+J39+J40+J41+J19</f>
        <v>302625.64999999997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190.2</v>
      </c>
      <c r="G11" s="31">
        <v>2.04</v>
      </c>
      <c r="H11" s="34">
        <f>ROUND((F11*G11*K11)/1000,5)</f>
        <v>116.01439000000001</v>
      </c>
      <c r="I11" s="31">
        <f>H11</f>
        <v>116.01439000000001</v>
      </c>
      <c r="J11" s="31">
        <f>ROUND(F11*G11*K11,2)</f>
        <v>116014.39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475.5-F11</f>
        <v>285.3</v>
      </c>
      <c r="G12" s="31">
        <v>1.78</v>
      </c>
      <c r="H12" s="34">
        <f>ROUND((F12*G12*C12)/1000,5)</f>
        <v>26.40737</v>
      </c>
      <c r="I12" s="31">
        <f>H12</f>
        <v>26.40737</v>
      </c>
      <c r="J12" s="31">
        <f>ROUND(F12*G12*K12,2)</f>
        <v>26407.37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12</v>
      </c>
      <c r="G15" s="31">
        <v>3.3</v>
      </c>
      <c r="H15" s="32">
        <f>ROUND((F15*G15*K15)/1000,5)</f>
        <v>11.840400000000001</v>
      </c>
      <c r="I15" s="31">
        <f t="shared" ref="I15:I30" si="0">H15</f>
        <v>11.840400000000001</v>
      </c>
      <c r="J15" s="31">
        <f>ROUND(F15*G15*K15,2)</f>
        <v>11840.4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15.13231</v>
      </c>
      <c r="I16" s="31">
        <f t="shared" si="0"/>
        <v>15.13231</v>
      </c>
      <c r="J16" s="31">
        <f>J17+J18</f>
        <v>15132.310000000001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190.2</v>
      </c>
      <c r="G17" s="31">
        <v>2.88</v>
      </c>
      <c r="H17" s="32">
        <f>ROUND((F17*G17*C17)/1000,5)</f>
        <v>6.5733100000000002</v>
      </c>
      <c r="I17" s="31">
        <f t="shared" si="0"/>
        <v>6.5733100000000002</v>
      </c>
      <c r="J17" s="31">
        <f>ROUND(F17*G17*K17,2)</f>
        <v>6573.31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285.3</v>
      </c>
      <c r="G18" s="31">
        <v>2.5</v>
      </c>
      <c r="H18" s="32">
        <f>ROUND((F18*G18*C18)/1000,5)</f>
        <v>8.5589999999999993</v>
      </c>
      <c r="I18" s="31">
        <f t="shared" si="0"/>
        <v>8.5589999999999993</v>
      </c>
      <c r="J18" s="31">
        <f>ROUND(F18*G18*K18,2)</f>
        <v>8559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126</v>
      </c>
      <c r="G19" s="31">
        <v>8.43</v>
      </c>
      <c r="H19" s="32">
        <f>ROUND((F19*G19*K19)/1000,5)</f>
        <v>1.0621799999999999</v>
      </c>
      <c r="I19" s="31">
        <f t="shared" si="0"/>
        <v>1.0621799999999999</v>
      </c>
      <c r="J19" s="31">
        <f>ROUND(F19*G19*K19,2)</f>
        <v>1062.18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20.14443</v>
      </c>
      <c r="I20" s="31">
        <f t="shared" si="0"/>
        <v>20.14443</v>
      </c>
      <c r="J20" s="31">
        <f>J21+J22+J23+J24+J25+J26+J27+J28+J29+J30</f>
        <v>20144.43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5652.67</v>
      </c>
      <c r="G21" s="31">
        <v>2.81</v>
      </c>
      <c r="H21" s="32">
        <f t="shared" ref="H21:H30" si="1">ROUND((F21*G21*K21)/1000,5)</f>
        <v>15.884</v>
      </c>
      <c r="I21" s="31">
        <f t="shared" si="0"/>
        <v>15.884</v>
      </c>
      <c r="J21" s="31">
        <f t="shared" ref="J21:J30" si="2">ROUND(F21*G21*K21,2)</f>
        <v>15884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604</v>
      </c>
      <c r="G22" s="31">
        <v>1.75</v>
      </c>
      <c r="H22" s="32">
        <f t="shared" si="1"/>
        <v>0.105</v>
      </c>
      <c r="I22" s="31">
        <f t="shared" si="0"/>
        <v>0.105</v>
      </c>
      <c r="J22" s="31">
        <f t="shared" si="2"/>
        <v>105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610</v>
      </c>
      <c r="G23" s="31">
        <v>4.0999999999999996</v>
      </c>
      <c r="H23" s="32">
        <f t="shared" si="1"/>
        <v>0.82410000000000005</v>
      </c>
      <c r="I23" s="31">
        <f t="shared" si="0"/>
        <v>0.82410000000000005</v>
      </c>
      <c r="J23" s="31">
        <f t="shared" si="2"/>
        <v>824.1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611</v>
      </c>
      <c r="G24" s="31">
        <v>4.08</v>
      </c>
      <c r="H24" s="32">
        <f t="shared" si="1"/>
        <v>7.7109999999999998E-2</v>
      </c>
      <c r="I24" s="31">
        <f t="shared" si="0"/>
        <v>7.7109999999999998E-2</v>
      </c>
      <c r="J24" s="31">
        <f t="shared" si="2"/>
        <v>77.11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612</v>
      </c>
      <c r="G25" s="31">
        <v>3.93</v>
      </c>
      <c r="H25" s="32">
        <f t="shared" si="1"/>
        <v>0.10316</v>
      </c>
      <c r="I25" s="31">
        <f t="shared" si="0"/>
        <v>0.10316</v>
      </c>
      <c r="J25" s="31">
        <f t="shared" si="2"/>
        <v>103.16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896</v>
      </c>
      <c r="G26" s="31">
        <v>2.64</v>
      </c>
      <c r="H26" s="32">
        <f t="shared" si="1"/>
        <v>0.75319000000000003</v>
      </c>
      <c r="I26" s="31">
        <f t="shared" si="0"/>
        <v>0.75319000000000003</v>
      </c>
      <c r="J26" s="31">
        <f t="shared" si="2"/>
        <v>753.19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605</v>
      </c>
      <c r="G27" s="31">
        <v>5.07</v>
      </c>
      <c r="H27" s="32">
        <f t="shared" si="1"/>
        <v>0.24335999999999999</v>
      </c>
      <c r="I27" s="31">
        <f t="shared" si="0"/>
        <v>0.24335999999999999</v>
      </c>
      <c r="J27" s="31">
        <f t="shared" si="2"/>
        <v>243.36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43</v>
      </c>
      <c r="G28" s="31">
        <v>2.52</v>
      </c>
      <c r="H28" s="32">
        <f t="shared" si="1"/>
        <v>3.78E-2</v>
      </c>
      <c r="I28" s="31">
        <f t="shared" si="0"/>
        <v>3.78E-2</v>
      </c>
      <c r="J28" s="31">
        <f t="shared" si="2"/>
        <v>37.799999999999997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24</v>
      </c>
      <c r="G30" s="31">
        <v>3.63</v>
      </c>
      <c r="H30" s="34">
        <f t="shared" si="1"/>
        <v>2.0908799999999998</v>
      </c>
      <c r="I30" s="31">
        <f t="shared" si="0"/>
        <v>2.0908799999999998</v>
      </c>
      <c r="J30" s="31">
        <f t="shared" si="2"/>
        <v>2090.88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108.48551999999999</v>
      </c>
      <c r="I31" s="31">
        <f>I32+I33+I34</f>
        <v>108.48551999999999</v>
      </c>
      <c r="J31" s="31">
        <f>J32+J33+J34</f>
        <v>108485.52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1508</v>
      </c>
      <c r="G32" s="31">
        <v>2.0099999999999998</v>
      </c>
      <c r="H32" s="32">
        <f>ROUND(F32*G32*K32/1000,5)</f>
        <v>6.0621600000000004</v>
      </c>
      <c r="I32" s="31">
        <f>H32</f>
        <v>6.0621600000000004</v>
      </c>
      <c r="J32" s="31">
        <f>ROUND(H32*1000,2)</f>
        <v>6062.16</v>
      </c>
      <c r="K32" s="3">
        <v>2</v>
      </c>
      <c r="L32" s="38"/>
      <c r="M32" s="38">
        <v>1508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1508</v>
      </c>
      <c r="G33" s="31">
        <v>7.67</v>
      </c>
      <c r="H33" s="32">
        <f>ROUND(G33*F33*K33/1000,5)</f>
        <v>34.699080000000002</v>
      </c>
      <c r="I33" s="31">
        <f>H33</f>
        <v>34.699080000000002</v>
      </c>
      <c r="J33" s="31">
        <f>ROUND(H33*1000,2)</f>
        <v>34699.08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1508</v>
      </c>
      <c r="G34" s="31">
        <v>14.97</v>
      </c>
      <c r="H34" s="32">
        <f>ROUND(G34*F34*K34/1000,5)</f>
        <v>67.724279999999993</v>
      </c>
      <c r="I34" s="31">
        <f>H34</f>
        <v>67.724279999999993</v>
      </c>
      <c r="J34" s="31">
        <f>ROUND(H34*1000,2)</f>
        <v>67724.28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953.28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2144.88</v>
      </c>
      <c r="G38" s="31">
        <v>1.65</v>
      </c>
      <c r="H38" s="32">
        <f>ROUND((F38*G38*K38)/1000,5)</f>
        <v>3.53905</v>
      </c>
      <c r="I38" s="31">
        <f>H38</f>
        <v>3.53905</v>
      </c>
      <c r="J38" s="31">
        <f>ROUND(F38*G38*K38,2)</f>
        <v>3539.05</v>
      </c>
      <c r="K38" s="3">
        <v>1</v>
      </c>
      <c r="L38" s="38">
        <f>M37+M38</f>
        <v>2144.88</v>
      </c>
      <c r="M38" s="38">
        <v>1191.5999999999999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170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0.67500000000000004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98.089339999999979</v>
      </c>
      <c r="I46" s="71">
        <f>I47+I53+I63+I68+I77+I85+I98+I103</f>
        <v>98.089339999999979</v>
      </c>
      <c r="J46" s="72">
        <f>J47+J53+J63+J68+J77+J85+J98+J103</f>
        <v>95146.66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4.9044699999999999</v>
      </c>
      <c r="I47" s="25">
        <f>I48+I49+I50+I51+I52</f>
        <v>0</v>
      </c>
      <c r="J47" s="23">
        <f>J48+J49+J50+J51+J52</f>
        <v>4904.4699999999993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2.9426800000000002</v>
      </c>
      <c r="I49" s="31"/>
      <c r="J49" s="31">
        <f>ROUND(H49*1000,2)</f>
        <v>2942.68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1.9617899999999999</v>
      </c>
      <c r="I50" s="31"/>
      <c r="J50" s="31">
        <f>ROUND(H50*1000,2)</f>
        <v>1961.79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6.86625</v>
      </c>
      <c r="I53" s="26">
        <f>I54+I55+I56+I57+I58+I59+I60+I61+I62</f>
        <v>0</v>
      </c>
      <c r="J53" s="23">
        <f>J54+J55+J56+J57+J58+J59+J60+J61+J62</f>
        <v>6866.25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6.86625</v>
      </c>
      <c r="I59" s="31"/>
      <c r="J59" s="31">
        <f t="shared" si="3"/>
        <v>6866.25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8.8280399999999997</v>
      </c>
      <c r="I68" s="26">
        <f>I69+I70+I71+I72+I75+I76</f>
        <v>0</v>
      </c>
      <c r="J68" s="23">
        <f>J69+J70+J71+J72+J73+J74+J75+J76</f>
        <v>8828.0400000000009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8.8280399999999997</v>
      </c>
      <c r="I76" s="31"/>
      <c r="J76" s="31">
        <f>ROUND(H76*1000,2)</f>
        <v>8828.0400000000009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13.732499999999998</v>
      </c>
      <c r="I77" s="26">
        <f>I78+I79+I80+I81+I82+I83+I84</f>
        <v>0</v>
      </c>
      <c r="J77" s="23">
        <f>J78+J79+J80+J81+J82+J83+J84</f>
        <v>10789.82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6.86625</v>
      </c>
      <c r="I78" s="31"/>
      <c r="J78" s="31">
        <f t="shared" ref="J78:J83" si="4">ROUND(H78*1000,2)</f>
        <v>6866.25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3.9235699999999998</v>
      </c>
      <c r="I81" s="31"/>
      <c r="J81" s="31">
        <f t="shared" si="4"/>
        <v>3923.57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2.9426800000000002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33.350369999999998</v>
      </c>
      <c r="I85" s="26">
        <f>I86+I87+I88+I89+I90+I91+I92+I93+I94+I95+I96+I97</f>
        <v>0</v>
      </c>
      <c r="J85" s="23">
        <f>J86+J87+J88+J89+J90+J91+J92+J93+J94+J95+J96+J97</f>
        <v>33350.370000000003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11.770720000000001</v>
      </c>
      <c r="I90" s="31"/>
      <c r="J90" s="31">
        <f t="shared" si="5"/>
        <v>11770.72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15.694290000000001</v>
      </c>
      <c r="I96" s="31"/>
      <c r="J96" s="31">
        <f t="shared" si="5"/>
        <v>15694.29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5.8853600000000004</v>
      </c>
      <c r="I97" s="31"/>
      <c r="J97" s="31">
        <f t="shared" si="5"/>
        <v>5885.36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3.9235699999999998</v>
      </c>
      <c r="I98" s="26">
        <f>I99+I100+I101+I102</f>
        <v>0</v>
      </c>
      <c r="J98" s="23">
        <f>J99+J100+J101+J102</f>
        <v>3923.57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3.9235699999999998</v>
      </c>
      <c r="I99" s="31">
        <v>0</v>
      </c>
      <c r="J99" s="31">
        <f>ROUND(H99*1000,2)</f>
        <v>3923.57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26.484139999999982</v>
      </c>
      <c r="I103" s="25">
        <f>I104+I105+I106+I107+I108</f>
        <v>98.089339999999979</v>
      </c>
      <c r="J103" s="23">
        <f>J104+J105+J106+J107+J108</f>
        <v>26484.140000000003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6.3758100000000004</v>
      </c>
      <c r="I106" s="31"/>
      <c r="J106" s="31">
        <f>ROUND(H106*1000,2)</f>
        <v>6375.81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20.108329999999981</v>
      </c>
      <c r="I108" s="34">
        <f>J197-I138-H181</f>
        <v>98.089339999999979</v>
      </c>
      <c r="J108" s="31">
        <f>ROUND(H108*1000,2)</f>
        <v>20108.330000000002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361.57877999999994</v>
      </c>
      <c r="I109" s="71">
        <f>I110+I111+I112+I113+I114+I115+I116+I117+I118+I119+I120+I121+I122+I123+I124+I125+I126+I127+I128+I129+I130+I131+I132+I133+I134+I135+I136+I137+I138</f>
        <v>361.58277999999996</v>
      </c>
      <c r="J109" s="72">
        <f>J110+J111+J112+J113+J114+J115+J116+J117+J118+J119+J120+J121+J122+J123+J124+J125+J126+J127+J128+J129+J130+J131+J132+J133+J134+J135+J136+J137+J138</f>
        <v>340681.49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14926.640000000001</v>
      </c>
      <c r="H110" s="33">
        <f>ROUND(($I$138*0.05),5)</f>
        <v>14.926640000000001</v>
      </c>
      <c r="I110" s="31"/>
      <c r="J110" s="31">
        <f t="shared" ref="J110:J137" si="6">ROUND(H110*1000,2)</f>
        <v>14926.64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74633.2</v>
      </c>
      <c r="H111" s="33">
        <f>ROUND(($I$138*0.25),5)</f>
        <v>74.633200000000002</v>
      </c>
      <c r="I111" s="31"/>
      <c r="J111" s="31">
        <f t="shared" si="6"/>
        <v>74633.2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35823.93</v>
      </c>
      <c r="H116" s="32">
        <f>ROUND(($I$138*0.12),5)</f>
        <v>35.823929999999997</v>
      </c>
      <c r="I116" s="31"/>
      <c r="J116" s="31">
        <f t="shared" si="6"/>
        <v>35823.93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63046</v>
      </c>
      <c r="H121" s="34">
        <v>63.045999999999999</v>
      </c>
      <c r="I121" s="31">
        <v>63.05</v>
      </c>
      <c r="J121" s="31">
        <f t="shared" si="6"/>
        <v>63046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44779.92</v>
      </c>
      <c r="H125" s="32">
        <f>ROUND(($I$138*0.15),5)</f>
        <v>44.779919999999997</v>
      </c>
      <c r="I125" s="31"/>
      <c r="J125" s="31">
        <f t="shared" si="6"/>
        <v>44779.92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32838.61</v>
      </c>
      <c r="H126" s="32">
        <f>ROUND(($I$138*0.11),5)</f>
        <v>32.838610000000003</v>
      </c>
      <c r="I126" s="31"/>
      <c r="J126" s="31">
        <f t="shared" si="6"/>
        <v>32838.61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20897.29</v>
      </c>
      <c r="H128" s="32">
        <f>ROUND(($I$138*0.07),5)</f>
        <v>20.897290000000002</v>
      </c>
      <c r="I128" s="31"/>
      <c r="J128" s="31">
        <f t="shared" si="6"/>
        <v>20897.29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53735.9</v>
      </c>
      <c r="H129" s="32">
        <f>ROUND(($I$138*0.18),5)</f>
        <v>53.735900000000001</v>
      </c>
      <c r="I129" s="31"/>
      <c r="J129" s="31">
        <f t="shared" si="6"/>
        <v>53735.9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20.89728999999992</v>
      </c>
      <c r="I138" s="34">
        <f>J197*0.7</f>
        <v>298.53277999999995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179.47368</v>
      </c>
      <c r="I151" s="72">
        <f>I152+I153+I154</f>
        <v>179.47</v>
      </c>
      <c r="J151" s="72">
        <f ca="1">J152+J153+J154</f>
        <v>179474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2492.69</v>
      </c>
      <c r="H152" s="32">
        <f ca="1">ROUND((C152*F152*G152/1000),5)</f>
        <v>179.47368</v>
      </c>
      <c r="I152" s="35">
        <v>179.47</v>
      </c>
      <c r="J152" s="31">
        <f ca="1">ROUND(H152*1000,2)</f>
        <v>179474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29.1</v>
      </c>
      <c r="I165" s="72">
        <f>I166+I167+I168</f>
        <v>29.1</v>
      </c>
      <c r="J165" s="72">
        <f>J166+J167+J168</f>
        <v>29100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29100</v>
      </c>
      <c r="H166" s="34">
        <v>29.1</v>
      </c>
      <c r="I166" s="31">
        <v>29.1</v>
      </c>
      <c r="J166" s="31">
        <f>ROUND(H166*1000,2)</f>
        <v>29100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68.024000000000001</v>
      </c>
      <c r="I169" s="72">
        <f>I170+I171+I172</f>
        <v>68.02</v>
      </c>
      <c r="J169" s="72">
        <f>J170+J171+J172</f>
        <v>68024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68024</v>
      </c>
      <c r="H170" s="32">
        <v>68.024000000000001</v>
      </c>
      <c r="I170" s="35">
        <v>68.02</v>
      </c>
      <c r="J170" s="31">
        <f>ROUND(H170*1000,2)</f>
        <v>68024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209.88499999999999</v>
      </c>
      <c r="I173" s="72">
        <v>209.89</v>
      </c>
      <c r="J173" s="72">
        <f>ROUND(H173*1000,2)</f>
        <v>209885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24.687000000000001</v>
      </c>
      <c r="I174" s="72">
        <v>24.69</v>
      </c>
      <c r="J174" s="72">
        <f>ROUND(H174*1000,2)</f>
        <v>24687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29.853280000000002</v>
      </c>
      <c r="I178" s="72">
        <f>I179+I180+I181</f>
        <v>88.69</v>
      </c>
      <c r="J178" s="72">
        <f>J179+J180+J181</f>
        <v>29853.279999999999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29.853280000000002</v>
      </c>
      <c r="I181" s="31">
        <v>88.69</v>
      </c>
      <c r="J181" s="31">
        <f>ROUND(H181*1000,2)</f>
        <v>29853.279999999999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1448.1296999999995</v>
      </c>
      <c r="I194" s="62">
        <f>I10+I9+I42+I46+I109+I139+I151+I155+I160+I165+I169+I173+I174+I175+I178+I45</f>
        <v>1604.6277700000001</v>
      </c>
      <c r="J194" s="63">
        <f ca="1">J10+J9+J42+J46+J109+J139+J151+J155+J160+J165+J169+J173+J174+J175+J178+J45</f>
        <v>1010485.57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1448.1297</v>
      </c>
      <c r="I195" s="31">
        <f>J195/1000</f>
        <v>1818.7729199999999</v>
      </c>
      <c r="J195" s="31">
        <v>1818772.92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1604.6277700000001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214.14514999999983</v>
      </c>
      <c r="J197" s="82">
        <v>426.47539999999992</v>
      </c>
    </row>
    <row r="198" spans="1:75" hidden="1" x14ac:dyDescent="0.25">
      <c r="H198" s="49">
        <f>H9+H10+H42+H45+H46+H109+H139+H151+H155+H160+H165+H169+H173+H174+H175+H178+H182</f>
        <v>1448.1296999999995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9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229.38010800000004</v>
      </c>
      <c r="I9" s="72">
        <v>394.4</v>
      </c>
      <c r="J9" s="72">
        <f>ROUND(H9*1000,2)</f>
        <v>229380.11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1229.98641</v>
      </c>
      <c r="I10" s="76">
        <f>I11+I12+I13+I14+I15+I16+I20+I31+I35+I38+I39+I40+I41+I19</f>
        <v>1229.98641</v>
      </c>
      <c r="J10" s="72">
        <f>J11+J12+J13+J14+J15+J16+J20+J31+J35+J38+J39+J40+J41+J19</f>
        <v>1229986.4099999999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806.8</v>
      </c>
      <c r="G11" s="31">
        <v>2.29</v>
      </c>
      <c r="H11" s="34">
        <f>ROUND((F11*G11*K11)/1000,5)</f>
        <v>552.42403000000002</v>
      </c>
      <c r="I11" s="31">
        <f t="shared" ref="I11:I30" si="0">H11</f>
        <v>552.42403000000002</v>
      </c>
      <c r="J11" s="31">
        <f>ROUND(F11*G11*K11,2)</f>
        <v>552424.03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2017-F11</f>
        <v>1210.2</v>
      </c>
      <c r="G12" s="31">
        <v>2</v>
      </c>
      <c r="H12" s="34">
        <f>ROUND((F12*G12*C12)/1000,5)</f>
        <v>125.8608</v>
      </c>
      <c r="I12" s="31">
        <f t="shared" si="0"/>
        <v>125.8608</v>
      </c>
      <c r="J12" s="31">
        <f>ROUND(F12*G12*K12,2)</f>
        <v>125860.8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45</v>
      </c>
      <c r="G13" s="31">
        <v>3.04</v>
      </c>
      <c r="H13" s="34">
        <f>ROUND((F13*G13*K13)/1000,5)</f>
        <v>40.903199999999998</v>
      </c>
      <c r="I13" s="31">
        <f t="shared" si="0"/>
        <v>40.903199999999998</v>
      </c>
      <c r="J13" s="31">
        <f>ROUND(F13*G13*K13,2)</f>
        <v>40903.199999999997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45</v>
      </c>
      <c r="G14" s="31">
        <v>19.350000000000001</v>
      </c>
      <c r="H14" s="32">
        <f>ROUND((F14*G14*K14)/1000,5)</f>
        <v>45.279000000000003</v>
      </c>
      <c r="I14" s="31">
        <f t="shared" si="0"/>
        <v>45.279000000000003</v>
      </c>
      <c r="J14" s="31">
        <f>ROUND(F14*G14*K14,2)</f>
        <v>45279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10</v>
      </c>
      <c r="G15" s="31">
        <v>3.3</v>
      </c>
      <c r="H15" s="32">
        <f>ROUND((F15*G15*K15)/1000,5)</f>
        <v>9.8670000000000009</v>
      </c>
      <c r="I15" s="31">
        <f t="shared" si="0"/>
        <v>9.8670000000000009</v>
      </c>
      <c r="J15" s="31">
        <f>ROUND(F15*G15*K15,2)</f>
        <v>9867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69.175029999999992</v>
      </c>
      <c r="I16" s="31">
        <f t="shared" si="0"/>
        <v>69.175029999999992</v>
      </c>
      <c r="J16" s="31">
        <f>J17+J18</f>
        <v>69175.03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806.8</v>
      </c>
      <c r="G17" s="31">
        <v>3.29</v>
      </c>
      <c r="H17" s="32">
        <f>ROUND((F17*G17*C17)/1000,5)</f>
        <v>31.852460000000001</v>
      </c>
      <c r="I17" s="31">
        <f t="shared" si="0"/>
        <v>31.852460000000001</v>
      </c>
      <c r="J17" s="31">
        <f>ROUND(F17*G17*K17,2)</f>
        <v>31852.46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1210.2</v>
      </c>
      <c r="G18" s="31">
        <v>2.57</v>
      </c>
      <c r="H18" s="32">
        <f>ROUND((F18*G18*C18)/1000,5)</f>
        <v>37.322569999999999</v>
      </c>
      <c r="I18" s="31">
        <f t="shared" si="0"/>
        <v>37.322569999999999</v>
      </c>
      <c r="J18" s="31">
        <f>ROUND(F18*G18*K18,2)</f>
        <v>37322.57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105</v>
      </c>
      <c r="G19" s="31">
        <v>8.43</v>
      </c>
      <c r="H19" s="32">
        <f>ROUND((F19*G19*K19)/1000,5)</f>
        <v>0.88514999999999999</v>
      </c>
      <c r="I19" s="31">
        <f t="shared" si="0"/>
        <v>0.88514999999999999</v>
      </c>
      <c r="J19" s="31">
        <f>ROUND(F19*G19*K19,2)</f>
        <v>885.15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32.301279999999991</v>
      </c>
      <c r="I20" s="31">
        <f t="shared" si="0"/>
        <v>32.301279999999991</v>
      </c>
      <c r="J20" s="31">
        <f>J21+J22+J23+J24+J25+J26+J27+J28+J29+J30</f>
        <v>32301.280000000002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897</v>
      </c>
      <c r="G21" s="31">
        <v>2.81</v>
      </c>
      <c r="H21" s="32">
        <f t="shared" ref="H21:H30" si="1">ROUND((F21*G21*K21)/1000,5)</f>
        <v>26.183579999999999</v>
      </c>
      <c r="I21" s="31">
        <f t="shared" si="0"/>
        <v>26.183579999999999</v>
      </c>
      <c r="J21" s="31">
        <f t="shared" ref="J21:J30" si="2">ROUND(F21*G21*K21,2)</f>
        <v>26183.58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705</v>
      </c>
      <c r="G22" s="31">
        <v>1.75</v>
      </c>
      <c r="H22" s="32">
        <f t="shared" si="1"/>
        <v>8.7499999999999994E-2</v>
      </c>
      <c r="I22" s="31">
        <f t="shared" si="0"/>
        <v>8.7499999999999994E-2</v>
      </c>
      <c r="J22" s="31">
        <f t="shared" si="2"/>
        <v>87.5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706</v>
      </c>
      <c r="G23" s="31">
        <v>4.0999999999999996</v>
      </c>
      <c r="H23" s="32">
        <f t="shared" si="1"/>
        <v>0.68674999999999997</v>
      </c>
      <c r="I23" s="31">
        <f t="shared" si="0"/>
        <v>0.68674999999999997</v>
      </c>
      <c r="J23" s="31">
        <f t="shared" si="2"/>
        <v>686.75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657</v>
      </c>
      <c r="G24" s="31">
        <v>4.08</v>
      </c>
      <c r="H24" s="32">
        <f t="shared" si="1"/>
        <v>6.4299999999999996E-2</v>
      </c>
      <c r="I24" s="31">
        <f t="shared" si="0"/>
        <v>6.4299999999999996E-2</v>
      </c>
      <c r="J24" s="31">
        <f t="shared" si="2"/>
        <v>64.3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707</v>
      </c>
      <c r="G25" s="31">
        <v>3.93</v>
      </c>
      <c r="H25" s="32">
        <f t="shared" si="1"/>
        <v>8.5989999999999997E-2</v>
      </c>
      <c r="I25" s="31">
        <f t="shared" si="0"/>
        <v>8.5989999999999997E-2</v>
      </c>
      <c r="J25" s="31">
        <f t="shared" si="2"/>
        <v>85.99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898</v>
      </c>
      <c r="G26" s="31">
        <v>2.64</v>
      </c>
      <c r="H26" s="32">
        <f t="shared" si="1"/>
        <v>3.1949299999999998</v>
      </c>
      <c r="I26" s="31">
        <f t="shared" si="0"/>
        <v>3.1949299999999998</v>
      </c>
      <c r="J26" s="31">
        <f t="shared" si="2"/>
        <v>3194.93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631</v>
      </c>
      <c r="G27" s="31">
        <v>5.07</v>
      </c>
      <c r="H27" s="32">
        <f t="shared" si="1"/>
        <v>0.20280000000000001</v>
      </c>
      <c r="I27" s="31">
        <f t="shared" si="0"/>
        <v>0.20280000000000001</v>
      </c>
      <c r="J27" s="31">
        <f t="shared" si="2"/>
        <v>202.8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709</v>
      </c>
      <c r="G28" s="31">
        <v>2.52</v>
      </c>
      <c r="H28" s="32">
        <f t="shared" si="1"/>
        <v>3.15E-2</v>
      </c>
      <c r="I28" s="31">
        <f t="shared" si="0"/>
        <v>3.15E-2</v>
      </c>
      <c r="J28" s="31">
        <f t="shared" si="2"/>
        <v>31.5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674</v>
      </c>
      <c r="G29" s="31">
        <v>2.0499999999999998</v>
      </c>
      <c r="H29" s="32">
        <f t="shared" si="1"/>
        <v>2.1530000000000001E-2</v>
      </c>
      <c r="I29" s="31">
        <f t="shared" si="0"/>
        <v>2.1530000000000001E-2</v>
      </c>
      <c r="J29" s="31">
        <f t="shared" si="2"/>
        <v>21.53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20</v>
      </c>
      <c r="G30" s="31">
        <v>3.63</v>
      </c>
      <c r="H30" s="34">
        <f t="shared" si="1"/>
        <v>1.7423999999999999</v>
      </c>
      <c r="I30" s="31">
        <f t="shared" si="0"/>
        <v>1.7423999999999999</v>
      </c>
      <c r="J30" s="31">
        <f t="shared" si="2"/>
        <v>1742.4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137.83704</v>
      </c>
      <c r="I31" s="31">
        <f>I32+I33+I34</f>
        <v>137.83704</v>
      </c>
      <c r="J31" s="31">
        <f>J32+J33+J34</f>
        <v>137837.04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1916</v>
      </c>
      <c r="G32" s="31">
        <v>2.0099999999999998</v>
      </c>
      <c r="H32" s="32">
        <f>ROUND(F32*G32*K32/1000,5)</f>
        <v>7.7023200000000003</v>
      </c>
      <c r="I32" s="31">
        <f>H32</f>
        <v>7.7023200000000003</v>
      </c>
      <c r="J32" s="31">
        <f>ROUND(H32*1000,2)</f>
        <v>7702.32</v>
      </c>
      <c r="K32" s="3">
        <v>2</v>
      </c>
      <c r="L32" s="38"/>
      <c r="M32" s="38">
        <v>1916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1916</v>
      </c>
      <c r="G33" s="31">
        <v>7.67</v>
      </c>
      <c r="H33" s="32">
        <f>ROUND(G33*F33*K33/1000,5)</f>
        <v>44.087159999999997</v>
      </c>
      <c r="I33" s="31">
        <f>H33</f>
        <v>44.087159999999997</v>
      </c>
      <c r="J33" s="31">
        <f>ROUND(H33*1000,2)</f>
        <v>44087.16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1916</v>
      </c>
      <c r="G34" s="31">
        <v>14.97</v>
      </c>
      <c r="H34" s="32">
        <f>ROUND(G34*F34*K34/1000,5)</f>
        <v>86.047560000000004</v>
      </c>
      <c r="I34" s="31">
        <f>H34</f>
        <v>86.047560000000004</v>
      </c>
      <c r="J34" s="31">
        <f>ROUND(H34*1000,2)</f>
        <v>86047.56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9788.7999999999993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22024.799999999999</v>
      </c>
      <c r="G38" s="31">
        <v>1.65</v>
      </c>
      <c r="H38" s="32">
        <f>ROUND((F38*G38*K38)/1000,5)</f>
        <v>36.340919999999997</v>
      </c>
      <c r="I38" s="31">
        <f>H38</f>
        <v>36.340919999999997</v>
      </c>
      <c r="J38" s="31">
        <f>ROUND(F38*G38*K38,2)</f>
        <v>36340.92</v>
      </c>
      <c r="K38" s="3">
        <v>1</v>
      </c>
      <c r="L38" s="38">
        <f>M37+M38</f>
        <v>22024.799999999999</v>
      </c>
      <c r="M38" s="38">
        <v>12236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72</v>
      </c>
      <c r="G39" s="31">
        <v>8.32</v>
      </c>
      <c r="H39" s="32">
        <f>ROUND((F39*G39*K39)/1000,5)</f>
        <v>179.11295999999999</v>
      </c>
      <c r="I39" s="31">
        <f>H39</f>
        <v>179.11295999999999</v>
      </c>
      <c r="J39" s="31">
        <f>ROUND(F39*G39*K39,2)</f>
        <v>179112.95999999999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55.152520000000003</v>
      </c>
      <c r="I42" s="72">
        <f>I43+I44</f>
        <v>55.152520000000003</v>
      </c>
      <c r="J42" s="72">
        <f>J43+J44</f>
        <v>55152.52</v>
      </c>
      <c r="K42" s="73"/>
      <c r="Q42" s="74" t="s">
        <v>327</v>
      </c>
      <c r="R42" s="74">
        <v>170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0.68</v>
      </c>
      <c r="G43" s="31">
        <v>222.21</v>
      </c>
      <c r="H43" s="32">
        <f>ROUND((F43*G43*K43)/1000,5)</f>
        <v>55.152520000000003</v>
      </c>
      <c r="I43" s="31">
        <f>H43</f>
        <v>55.152520000000003</v>
      </c>
      <c r="J43" s="31">
        <f>ROUND(H43*1000,2)</f>
        <v>55152.52</v>
      </c>
      <c r="K43" s="3">
        <v>365</v>
      </c>
      <c r="L43" s="38"/>
      <c r="M43" s="38"/>
      <c r="N43" s="4">
        <f>ROUND(R42*1.45/365,3)</f>
        <v>0.67500000000000004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79.259762599999988</v>
      </c>
      <c r="I46" s="71">
        <f>I47+I53+I63+I68+I77+I85+I98+I103</f>
        <v>79.259762600000002</v>
      </c>
      <c r="J46" s="72">
        <f>J47+J53+J63+J68+J77+J85+J98+J103</f>
        <v>76881.97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3.96299</v>
      </c>
      <c r="I47" s="25">
        <f>I48+I49+I50+I51+I52</f>
        <v>0</v>
      </c>
      <c r="J47" s="23">
        <f>J48+J49+J50+J51+J52</f>
        <v>3962.99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2.3777900000000001</v>
      </c>
      <c r="I49" s="31"/>
      <c r="J49" s="31">
        <f>ROUND(H49*1000,2)</f>
        <v>2377.79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1.5851999999999999</v>
      </c>
      <c r="I50" s="31"/>
      <c r="J50" s="31">
        <f>ROUND(H50*1000,2)</f>
        <v>1585.2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5.5481800000000003</v>
      </c>
      <c r="I53" s="26">
        <f>I54+I55+I56+I57+I58+I59+I60+I61+I62</f>
        <v>0</v>
      </c>
      <c r="J53" s="23">
        <f>J54+J55+J56+J57+J58+J59+J60+J61+J62</f>
        <v>5548.18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5.5481800000000003</v>
      </c>
      <c r="I59" s="31"/>
      <c r="J59" s="31">
        <f t="shared" si="3"/>
        <v>5548.18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7.1333799999999998</v>
      </c>
      <c r="I68" s="26">
        <f>I69+I70+I71+I72+I75+I76</f>
        <v>0</v>
      </c>
      <c r="J68" s="23">
        <f>J69+J70+J71+J72+J73+J74+J75+J76</f>
        <v>7133.38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7.1333799999999998</v>
      </c>
      <c r="I76" s="31"/>
      <c r="J76" s="31">
        <f>ROUND(H76*1000,2)</f>
        <v>7133.38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11.096360000000001</v>
      </c>
      <c r="I77" s="26">
        <f>I78+I79+I80+I81+I82+I83+I84</f>
        <v>0</v>
      </c>
      <c r="J77" s="23">
        <f>J78+J79+J80+J81+J82+J83+J84</f>
        <v>8718.57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5.5481800000000003</v>
      </c>
      <c r="I78" s="31"/>
      <c r="J78" s="31">
        <f t="shared" ref="J78:J83" si="4">ROUND(H78*1000,2)</f>
        <v>5548.18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3.1703899999999998</v>
      </c>
      <c r="I81" s="31"/>
      <c r="J81" s="31">
        <f t="shared" si="4"/>
        <v>3170.39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2.3777900000000001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26.948319999999995</v>
      </c>
      <c r="I85" s="26">
        <f>I86+I87+I88+I89+I90+I91+I92+I93+I94+I95+I96+I97</f>
        <v>0</v>
      </c>
      <c r="J85" s="23">
        <f>J86+J87+J88+J89+J90+J91+J92+J93+J94+J95+J96+J97</f>
        <v>26948.32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9.5111699999999999</v>
      </c>
      <c r="I90" s="31"/>
      <c r="J90" s="31">
        <f t="shared" si="5"/>
        <v>9511.17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12.681559999999999</v>
      </c>
      <c r="I96" s="31"/>
      <c r="J96" s="31">
        <f t="shared" si="5"/>
        <v>12681.56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4.7555899999999998</v>
      </c>
      <c r="I97" s="31"/>
      <c r="J97" s="31">
        <f t="shared" si="5"/>
        <v>4755.59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3.1703899999999998</v>
      </c>
      <c r="I98" s="26">
        <f>I99+I100+I101+I102</f>
        <v>0</v>
      </c>
      <c r="J98" s="23">
        <f>J99+J100+J101+J102</f>
        <v>3170.39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3.1703899999999998</v>
      </c>
      <c r="I99" s="31">
        <v>0</v>
      </c>
      <c r="J99" s="31">
        <f>ROUND(H99*1000,2)</f>
        <v>3170.39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21.400142599999988</v>
      </c>
      <c r="I103" s="25">
        <f>I104+I105+I106+I107+I108</f>
        <v>79.259762600000002</v>
      </c>
      <c r="J103" s="23">
        <f>J104+J105+J106+J107+J108</f>
        <v>21400.14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5.1518800000000002</v>
      </c>
      <c r="I106" s="31"/>
      <c r="J106" s="31">
        <f>ROUND(H106*1000,2)</f>
        <v>5151.88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16.24826259999999</v>
      </c>
      <c r="I108" s="34">
        <f>J197-I138-H181</f>
        <v>79.259762600000002</v>
      </c>
      <c r="J108" s="31">
        <f>ROUND(H108*1000,2)</f>
        <v>16248.26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293.76334939999992</v>
      </c>
      <c r="I109" s="71">
        <f>I110+I111+I112+I113+I114+I115+I116+I117+I118+I119+I120+I121+I122+I123+I124+I125+I126+I127+I128+I129+I130+I131+I132+I133+I134+I135+I136+I137+I138</f>
        <v>293.76534939999993</v>
      </c>
      <c r="J109" s="72">
        <f>J110+J111+J112+J113+J114+J115+J116+J117+J118+J119+J120+J121+J122+J123+J124+J125+J126+J127+J128+J129+J130+J131+J132+J133+J134+J135+J136+J137+J138</f>
        <v>276877.57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12061.27</v>
      </c>
      <c r="H110" s="33">
        <f>ROUND(($I$138*0.05),5)</f>
        <v>12.06127</v>
      </c>
      <c r="I110" s="31"/>
      <c r="J110" s="31">
        <f t="shared" ref="J110:J137" si="6">ROUND(H110*1000,2)</f>
        <v>12061.27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60306.34</v>
      </c>
      <c r="H111" s="33">
        <f>ROUND(($I$138*0.25),5)</f>
        <v>60.306339999999999</v>
      </c>
      <c r="I111" s="31"/>
      <c r="J111" s="31">
        <f t="shared" si="6"/>
        <v>60306.34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28947.040000000001</v>
      </c>
      <c r="H116" s="32">
        <f>ROUND(($I$138*0.12),5)</f>
        <v>28.947040000000001</v>
      </c>
      <c r="I116" s="31"/>
      <c r="J116" s="31">
        <f t="shared" si="6"/>
        <v>28947.040000000001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52538</v>
      </c>
      <c r="H121" s="34">
        <v>52.537999999999997</v>
      </c>
      <c r="I121" s="31">
        <v>52.54</v>
      </c>
      <c r="J121" s="31">
        <f t="shared" si="6"/>
        <v>52538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36183.799999999996</v>
      </c>
      <c r="H125" s="32">
        <f>ROUND(($I$138*0.15),5)</f>
        <v>36.183799999999998</v>
      </c>
      <c r="I125" s="31"/>
      <c r="J125" s="31">
        <f t="shared" si="6"/>
        <v>36183.800000000003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26534.79</v>
      </c>
      <c r="H126" s="32">
        <f>ROUND(($I$138*0.11),5)</f>
        <v>26.534790000000001</v>
      </c>
      <c r="I126" s="31"/>
      <c r="J126" s="31">
        <f t="shared" si="6"/>
        <v>26534.79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16885.77</v>
      </c>
      <c r="H128" s="32">
        <f>ROUND(($I$138*0.07),5)</f>
        <v>16.885770000000001</v>
      </c>
      <c r="I128" s="31"/>
      <c r="J128" s="31">
        <f t="shared" si="6"/>
        <v>16885.77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43420.560000000005</v>
      </c>
      <c r="H129" s="32">
        <f>ROUND(($I$138*0.18),5)</f>
        <v>43.420560000000002</v>
      </c>
      <c r="I129" s="31"/>
      <c r="J129" s="31">
        <f t="shared" si="6"/>
        <v>43420.56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16.88577939999994</v>
      </c>
      <c r="I138" s="34">
        <f>J197*0.7</f>
        <v>241.22534939999994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11.269399999999999</v>
      </c>
      <c r="I139" s="72">
        <f>I140+I141+I142+I143+I144+I145+I146+I147+I148+I149+I150</f>
        <v>11.269399999999999</v>
      </c>
      <c r="J139" s="72">
        <f ca="1">J140+J141+J142+J143+J144+J145+J146+J147+J148+J149+J150</f>
        <v>11662.8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5</v>
      </c>
      <c r="G144" s="40">
        <v>9.1300000000000008</v>
      </c>
      <c r="H144" s="32">
        <f>ROUND((F144*G144*K144)/1000,5)</f>
        <v>2.3738000000000001</v>
      </c>
      <c r="I144" s="35">
        <f>H144</f>
        <v>2.3738000000000001</v>
      </c>
      <c r="J144" s="31">
        <f t="shared" si="7"/>
        <v>2373.8000000000002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5</v>
      </c>
      <c r="G145" s="40">
        <v>63.36</v>
      </c>
      <c r="H145" s="32">
        <f>ROUND((F145*G145*K145)/1000,5)</f>
        <v>3.8016000000000001</v>
      </c>
      <c r="I145" s="35">
        <f>H145</f>
        <v>3.8016000000000001</v>
      </c>
      <c r="J145" s="31">
        <f t="shared" si="7"/>
        <v>3801.6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5</v>
      </c>
      <c r="G147" s="40">
        <v>11.41</v>
      </c>
      <c r="H147" s="32">
        <f>ROUND((F147*G147*K147)/1000,5)</f>
        <v>0.68459999999999999</v>
      </c>
      <c r="I147" s="35">
        <f>H147</f>
        <v>0.68459999999999999</v>
      </c>
      <c r="J147" s="31">
        <f t="shared" si="7"/>
        <v>684.6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5</v>
      </c>
      <c r="G148" s="40">
        <v>881.88</v>
      </c>
      <c r="H148" s="32">
        <f>ROUND((F148*G148*K148)/1000,5)</f>
        <v>4.4093999999999998</v>
      </c>
      <c r="I148" s="35">
        <f>H148</f>
        <v>4.4093999999999998</v>
      </c>
      <c r="J148" s="31">
        <f t="shared" si="7"/>
        <v>4409.3999999999996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145.893</v>
      </c>
      <c r="I151" s="72">
        <f>I152+I153+I154</f>
        <v>145.88999999999999</v>
      </c>
      <c r="J151" s="72">
        <f ca="1">J152+J153+J154</f>
        <v>145893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5</v>
      </c>
      <c r="G152" s="40">
        <f ca="1">IF(F152&gt;0,J152/C152/F152,0)</f>
        <v>2431.5500000000002</v>
      </c>
      <c r="H152" s="32">
        <f ca="1">ROUND((C152*F152*G152/1000),5)</f>
        <v>145.893</v>
      </c>
      <c r="I152" s="35">
        <v>145.88999999999999</v>
      </c>
      <c r="J152" s="31">
        <f ca="1">ROUND(H152*1000,2)</f>
        <v>145893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110.649</v>
      </c>
      <c r="I169" s="72">
        <f>I170+I171+I172</f>
        <v>110.65</v>
      </c>
      <c r="J169" s="72">
        <f>J170+J171+J172</f>
        <v>110649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110649</v>
      </c>
      <c r="H170" s="32">
        <v>110.649</v>
      </c>
      <c r="I170" s="35">
        <v>110.65</v>
      </c>
      <c r="J170" s="31">
        <f>ROUND(H170*1000,2)</f>
        <v>110649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89.894000000000005</v>
      </c>
      <c r="I173" s="72">
        <v>89.89</v>
      </c>
      <c r="J173" s="72">
        <f>ROUND(H173*1000,2)</f>
        <v>89894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24.431000000000001</v>
      </c>
      <c r="I174" s="72">
        <v>24.43</v>
      </c>
      <c r="J174" s="72">
        <f>ROUND(H174*1000,2)</f>
        <v>24431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66.62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66.62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24.122530000000001</v>
      </c>
      <c r="I178" s="72">
        <f>I179+I180+I181</f>
        <v>144.28</v>
      </c>
      <c r="J178" s="72">
        <f>J179+J180+J181</f>
        <v>24122.53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24.122530000000001</v>
      </c>
      <c r="I181" s="31">
        <v>144.28</v>
      </c>
      <c r="J181" s="31">
        <f>ROUND(H181*1000,2)</f>
        <v>24122.53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2293.8010800000002</v>
      </c>
      <c r="I194" s="62">
        <f>I10+I9+I42+I46+I109+I139+I151+I155+I160+I165+I169+I173+I174+I175+I178+I45</f>
        <v>2645.5934419999999</v>
      </c>
      <c r="J194" s="63">
        <f ca="1">J10+J9+J42+J46+J109+J139+J151+J155+J160+J165+J169+J173+J174+J175+J178+J45</f>
        <v>1388394.43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2293.8010800000002</v>
      </c>
      <c r="I195" s="31">
        <f>J195/1000</f>
        <v>2293.8010800000002</v>
      </c>
      <c r="J195" s="31">
        <v>2293801.08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2645.5934419999999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-351.79236199999968</v>
      </c>
      <c r="J197" s="82">
        <v>344.60764199999994</v>
      </c>
    </row>
    <row r="198" spans="1:75" hidden="1" x14ac:dyDescent="0.25">
      <c r="H198" s="49">
        <f>H9+H10+H42+H45+H46+H109+H139+H151+H155+H160+H165+H169+H173+H174+H175+H178+H182</f>
        <v>2293.8010800000002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0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433.48</v>
      </c>
      <c r="I9" s="72">
        <v>433.48</v>
      </c>
      <c r="J9" s="72">
        <f>ROUND(H9*1000,2)</f>
        <v>433480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264.21217999999999</v>
      </c>
      <c r="I10" s="76">
        <f>I11+I12+I13+I14+I15+I16+I20+I31+I35+I38+I39+I40+I41+I19</f>
        <v>263.54005999999998</v>
      </c>
      <c r="J10" s="72">
        <f>J11+J12+J13+J14+J15+J16+J20+J31+J35+J38+J39+J40+J41+J19</f>
        <v>263540.06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83</v>
      </c>
      <c r="G11" s="31">
        <v>2.29</v>
      </c>
      <c r="H11" s="34">
        <f>ROUND((F11*G11*K11)/1000,5)</f>
        <v>56.830930000000002</v>
      </c>
      <c r="I11" s="31">
        <f t="shared" ref="I11:I30" si="0">H11</f>
        <v>56.830930000000002</v>
      </c>
      <c r="J11" s="31">
        <f>ROUND(F11*G11*K11,2)</f>
        <v>56830.93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498</v>
      </c>
      <c r="G12" s="31">
        <v>2</v>
      </c>
      <c r="H12" s="34">
        <f>ROUND((F12*G12*C12)/1000,5)</f>
        <v>51.792000000000002</v>
      </c>
      <c r="I12" s="31">
        <f t="shared" si="0"/>
        <v>51.792000000000002</v>
      </c>
      <c r="J12" s="31">
        <f>ROUND(F12*G12*K12,2)</f>
        <v>51792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28</v>
      </c>
      <c r="G13" s="31">
        <v>3.04</v>
      </c>
      <c r="H13" s="34">
        <f>ROUND((F13*G13*K13)/1000,5)</f>
        <v>25.450880000000002</v>
      </c>
      <c r="I13" s="31">
        <f t="shared" si="0"/>
        <v>25.450880000000002</v>
      </c>
      <c r="J13" s="31">
        <f>ROUND(F13*G13*K13,2)</f>
        <v>25450.880000000001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28</v>
      </c>
      <c r="G14" s="31">
        <v>19.350000000000001</v>
      </c>
      <c r="H14" s="32">
        <f>ROUND((F14*G14*K14)/1000,5)</f>
        <v>28.1736</v>
      </c>
      <c r="I14" s="31">
        <f t="shared" si="0"/>
        <v>28.1736</v>
      </c>
      <c r="J14" s="31">
        <f>ROUND(F14*G14*K14,2)</f>
        <v>28173.599999999999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18.635159999999999</v>
      </c>
      <c r="I16" s="31">
        <f t="shared" si="0"/>
        <v>18.635159999999999</v>
      </c>
      <c r="J16" s="31">
        <f>J17+J18</f>
        <v>18635.16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83</v>
      </c>
      <c r="G17" s="31">
        <v>3.29</v>
      </c>
      <c r="H17" s="32">
        <f>ROUND((F17*G17*C17)/1000,5)</f>
        <v>3.27684</v>
      </c>
      <c r="I17" s="31">
        <f t="shared" si="0"/>
        <v>3.27684</v>
      </c>
      <c r="J17" s="31">
        <f>ROUND(F17*G17*K17,2)</f>
        <v>3276.84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498</v>
      </c>
      <c r="G18" s="31">
        <v>2.57</v>
      </c>
      <c r="H18" s="32">
        <f>ROUND((F18*G18*C18)/1000,5)</f>
        <v>15.358320000000001</v>
      </c>
      <c r="I18" s="31">
        <f t="shared" si="0"/>
        <v>15.358320000000001</v>
      </c>
      <c r="J18" s="31">
        <f>ROUND(F18*G18*K18,2)</f>
        <v>15358.32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58.8</v>
      </c>
      <c r="G19" s="31">
        <v>8.43</v>
      </c>
      <c r="H19" s="32">
        <f>ROUND((F19*G19*K19)/1000,5)</f>
        <v>0.49568000000000001</v>
      </c>
      <c r="I19" s="31">
        <f t="shared" si="0"/>
        <v>0.49568000000000001</v>
      </c>
      <c r="J19" s="31">
        <f>ROUND(F19*G19*K19,2)</f>
        <v>495.68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5.9930800000000009</v>
      </c>
      <c r="I20" s="31">
        <f t="shared" si="0"/>
        <v>5.9930800000000009</v>
      </c>
      <c r="J20" s="31">
        <f>J21+J22+J23+J24+J25+J26+J27+J28+J29+J30</f>
        <v>5993.079999999999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899</v>
      </c>
      <c r="G21" s="31">
        <v>2.81</v>
      </c>
      <c r="H21" s="32">
        <f t="shared" ref="H21:H30" si="1">ROUND((F21*G21*K21)/1000,5)</f>
        <v>3.2877000000000001</v>
      </c>
      <c r="I21" s="31">
        <f t="shared" si="0"/>
        <v>3.2877000000000001</v>
      </c>
      <c r="J21" s="31">
        <f t="shared" ref="J21:J30" si="2">ROUND(F21*G21*K21,2)</f>
        <v>3287.7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630</v>
      </c>
      <c r="G22" s="31">
        <v>1.75</v>
      </c>
      <c r="H22" s="32">
        <f t="shared" si="1"/>
        <v>4.9000000000000002E-2</v>
      </c>
      <c r="I22" s="31">
        <f t="shared" si="0"/>
        <v>4.9000000000000002E-2</v>
      </c>
      <c r="J22" s="31">
        <f t="shared" si="2"/>
        <v>49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676</v>
      </c>
      <c r="G23" s="31">
        <v>4.0999999999999996</v>
      </c>
      <c r="H23" s="32">
        <f t="shared" si="1"/>
        <v>0.38457999999999998</v>
      </c>
      <c r="I23" s="31">
        <f t="shared" si="0"/>
        <v>0.38457999999999998</v>
      </c>
      <c r="J23" s="31">
        <f t="shared" si="2"/>
        <v>384.58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677</v>
      </c>
      <c r="G24" s="31">
        <v>4.08</v>
      </c>
      <c r="H24" s="32">
        <f t="shared" si="1"/>
        <v>3.5990000000000001E-2</v>
      </c>
      <c r="I24" s="31">
        <f t="shared" si="0"/>
        <v>3.5990000000000001E-2</v>
      </c>
      <c r="J24" s="31">
        <f t="shared" si="2"/>
        <v>35.99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678</v>
      </c>
      <c r="G25" s="31">
        <v>3.93</v>
      </c>
      <c r="H25" s="32">
        <f t="shared" si="1"/>
        <v>4.8140000000000002E-2</v>
      </c>
      <c r="I25" s="31">
        <f t="shared" si="0"/>
        <v>4.8140000000000002E-2</v>
      </c>
      <c r="J25" s="31">
        <f t="shared" si="2"/>
        <v>48.14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900</v>
      </c>
      <c r="G26" s="31">
        <v>2.64</v>
      </c>
      <c r="H26" s="32">
        <f t="shared" si="1"/>
        <v>0.69142000000000003</v>
      </c>
      <c r="I26" s="31">
        <f t="shared" si="0"/>
        <v>0.69142000000000003</v>
      </c>
      <c r="J26" s="31">
        <f t="shared" si="2"/>
        <v>691.42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27.21921</v>
      </c>
      <c r="I31" s="31">
        <f>I32+I33+I34</f>
        <v>27.21921</v>
      </c>
      <c r="J31" s="31">
        <f>J32+J33+J34</f>
        <v>27219.21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1007</v>
      </c>
      <c r="G32" s="31">
        <v>2.0099999999999998</v>
      </c>
      <c r="H32" s="32">
        <f>ROUND(F32*G32*K32/1000,5)</f>
        <v>4.0481400000000001</v>
      </c>
      <c r="I32" s="31">
        <f>H32</f>
        <v>4.0481400000000001</v>
      </c>
      <c r="J32" s="31">
        <f>ROUND(H32*1000,2)</f>
        <v>4048.14</v>
      </c>
      <c r="K32" s="3">
        <v>2</v>
      </c>
      <c r="L32" s="38"/>
      <c r="M32" s="38">
        <v>1007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1007</v>
      </c>
      <c r="G33" s="31">
        <v>7.67</v>
      </c>
      <c r="H33" s="32">
        <f>ROUND(G33*F33*K33/1000,5)</f>
        <v>23.17107</v>
      </c>
      <c r="I33" s="31">
        <f>H33</f>
        <v>23.17107</v>
      </c>
      <c r="J33" s="31">
        <f>ROUND(H33*1000,2)</f>
        <v>23171.07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337.52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759.42</v>
      </c>
      <c r="G38" s="31">
        <v>1.65</v>
      </c>
      <c r="H38" s="32">
        <f>ROUND((F38*G38*K38)/1000,5)</f>
        <v>1.2530399999999999</v>
      </c>
      <c r="I38" s="31">
        <f>H38</f>
        <v>1.2530399999999999</v>
      </c>
      <c r="J38" s="31">
        <f>ROUND(F38*G38*K38,2)</f>
        <v>1253.04</v>
      </c>
      <c r="K38" s="3">
        <v>1</v>
      </c>
      <c r="L38" s="38">
        <f>M37+M38</f>
        <v>759.42</v>
      </c>
      <c r="M38" s="38">
        <v>421.9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133.01490999999999</v>
      </c>
      <c r="I42" s="72">
        <f>I43+I44</f>
        <v>133.01490999999999</v>
      </c>
      <c r="J42" s="72">
        <f>J43+J44</f>
        <v>133014.91</v>
      </c>
      <c r="K42" s="73"/>
      <c r="Q42" s="74" t="s">
        <v>327</v>
      </c>
      <c r="R42" s="74">
        <v>413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1.64</v>
      </c>
      <c r="G43" s="31">
        <v>222.21</v>
      </c>
      <c r="H43" s="32">
        <f>ROUND((F43*G43*K43)/1000,5)</f>
        <v>133.01490999999999</v>
      </c>
      <c r="I43" s="31">
        <f>H43</f>
        <v>133.01490999999999</v>
      </c>
      <c r="J43" s="31">
        <f>ROUND(H43*1000,2)</f>
        <v>133014.91</v>
      </c>
      <c r="K43" s="3">
        <v>365</v>
      </c>
      <c r="L43" s="38"/>
      <c r="M43" s="38"/>
      <c r="N43" s="4">
        <f>ROUND(R42*1.45/365,3)</f>
        <v>1.641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276.99811499999998</v>
      </c>
      <c r="I46" s="71">
        <f>I47+I53+I63+I68+I77+I85+I98+I103</f>
        <v>276.99811500000004</v>
      </c>
      <c r="J46" s="72">
        <f>J47+J53+J63+J68+J77+J85+J98+J103</f>
        <v>268688.18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13.849899999999998</v>
      </c>
      <c r="I47" s="25">
        <f>I48+I49+I50+I51+I52</f>
        <v>0</v>
      </c>
      <c r="J47" s="23">
        <f>J48+J49+J50+J51+J52</f>
        <v>13849.900000000001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8.3099399999999992</v>
      </c>
      <c r="I49" s="31"/>
      <c r="J49" s="31">
        <f>ROUND(H49*1000,2)</f>
        <v>8309.94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5.5399599999999998</v>
      </c>
      <c r="I50" s="31"/>
      <c r="J50" s="31">
        <f>ROUND(H50*1000,2)</f>
        <v>5539.96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19.389869999999998</v>
      </c>
      <c r="I53" s="26">
        <f>I54+I55+I56+I57+I58+I59+I60+I61+I62</f>
        <v>0</v>
      </c>
      <c r="J53" s="23">
        <f>J54+J55+J56+J57+J58+J59+J60+J61+J62</f>
        <v>19389.87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19.389869999999998</v>
      </c>
      <c r="I59" s="31"/>
      <c r="J59" s="31">
        <f t="shared" si="3"/>
        <v>19389.87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24.929829999999999</v>
      </c>
      <c r="I68" s="26">
        <f>I69+I70+I71+I72+I75+I76</f>
        <v>0</v>
      </c>
      <c r="J68" s="23">
        <f>J69+J70+J71+J72+J73+J74+J75+J76</f>
        <v>24929.83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24.929829999999999</v>
      </c>
      <c r="I76" s="31"/>
      <c r="J76" s="31">
        <f>ROUND(H76*1000,2)</f>
        <v>24929.83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38.779729999999994</v>
      </c>
      <c r="I77" s="26">
        <f>I78+I79+I80+I81+I82+I83+I84</f>
        <v>0</v>
      </c>
      <c r="J77" s="23">
        <f>J78+J79+J80+J81+J82+J83+J84</f>
        <v>30469.79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19.389869999999998</v>
      </c>
      <c r="I78" s="31"/>
      <c r="J78" s="31">
        <f t="shared" ref="J78:J83" si="4">ROUND(H78*1000,2)</f>
        <v>19389.87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11.07992</v>
      </c>
      <c r="I81" s="31"/>
      <c r="J81" s="31">
        <f t="shared" si="4"/>
        <v>11079.92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8.3099399999999992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94.179360000000003</v>
      </c>
      <c r="I85" s="26">
        <f>I86+I87+I88+I89+I90+I91+I92+I93+I94+I95+I96+I97</f>
        <v>0</v>
      </c>
      <c r="J85" s="23">
        <f>J86+J87+J88+J89+J90+J91+J92+J93+J94+J95+J96+J97</f>
        <v>94179.36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33.23977</v>
      </c>
      <c r="I90" s="31"/>
      <c r="J90" s="31">
        <f t="shared" si="5"/>
        <v>33239.769999999997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44.319699999999997</v>
      </c>
      <c r="I96" s="31"/>
      <c r="J96" s="31">
        <f t="shared" si="5"/>
        <v>44319.7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16.619890000000002</v>
      </c>
      <c r="I97" s="31"/>
      <c r="J97" s="31">
        <f t="shared" si="5"/>
        <v>16619.89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11.07992</v>
      </c>
      <c r="I98" s="26">
        <f>I99+I100+I101+I102</f>
        <v>0</v>
      </c>
      <c r="J98" s="23">
        <f>J99+J100+J101+J102</f>
        <v>11079.92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11.07992</v>
      </c>
      <c r="I99" s="31">
        <v>0</v>
      </c>
      <c r="J99" s="31">
        <f>ROUND(H99*1000,2)</f>
        <v>11079.92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74.789505000000034</v>
      </c>
      <c r="I103" s="25">
        <f>I104+I105+I106+I107+I108</f>
        <v>276.99811500000004</v>
      </c>
      <c r="J103" s="23">
        <f>J104+J105+J106+J107+J108</f>
        <v>74789.509999999995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18.00488</v>
      </c>
      <c r="I106" s="31"/>
      <c r="J106" s="31">
        <f>ROUND(H106*1000,2)</f>
        <v>18004.88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56.784625000000034</v>
      </c>
      <c r="I108" s="34">
        <f>J197-I138-H181</f>
        <v>276.99811500000004</v>
      </c>
      <c r="J108" s="31">
        <f>ROUND(H108*1000,2)</f>
        <v>56784.63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853.54575500000021</v>
      </c>
      <c r="I109" s="71">
        <f>I110+I111+I112+I113+I114+I115+I116+I117+I118+I119+I120+I121+I122+I123+I124+I125+I126+I127+I128+I129+I130+I131+I132+I133+I134+I135+I136+I137+I138</f>
        <v>853.54775500000005</v>
      </c>
      <c r="J109" s="72">
        <f>J110+J111+J112+J113+J114+J115+J116+J117+J118+J119+J120+J121+J122+J123+J124+J125+J126+J127+J128+J129+J130+J131+J132+J133+J134+J135+J136+J137+J138</f>
        <v>794533.1100000001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42151.89</v>
      </c>
      <c r="H110" s="33">
        <f>ROUND(($I$138*0.05),5)</f>
        <v>42.151890000000002</v>
      </c>
      <c r="I110" s="31"/>
      <c r="J110" s="31">
        <f t="shared" ref="J110:J137" si="6">ROUND(H110*1000,2)</f>
        <v>42151.89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210759.44</v>
      </c>
      <c r="H111" s="33">
        <f>ROUND(($I$138*0.25),5)</f>
        <v>210.75944000000001</v>
      </c>
      <c r="I111" s="31"/>
      <c r="J111" s="31">
        <f t="shared" si="6"/>
        <v>210759.44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101164.53</v>
      </c>
      <c r="H116" s="32">
        <f>ROUND(($I$138*0.12),5)</f>
        <v>101.16453</v>
      </c>
      <c r="I116" s="31"/>
      <c r="J116" s="31">
        <f t="shared" si="6"/>
        <v>101164.53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126455.65999999999</v>
      </c>
      <c r="H125" s="32">
        <f>ROUND(($I$138*0.15),5)</f>
        <v>126.45565999999999</v>
      </c>
      <c r="I125" s="31"/>
      <c r="J125" s="31">
        <f t="shared" si="6"/>
        <v>126455.66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92734.15</v>
      </c>
      <c r="H126" s="32">
        <f>ROUND(($I$138*0.11),5)</f>
        <v>92.73415</v>
      </c>
      <c r="I126" s="31"/>
      <c r="J126" s="31">
        <f t="shared" si="6"/>
        <v>92734.15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59012.639999999999</v>
      </c>
      <c r="H128" s="32">
        <f>ROUND(($I$138*0.07),5)</f>
        <v>59.012639999999998</v>
      </c>
      <c r="I128" s="31"/>
      <c r="J128" s="31">
        <f t="shared" si="6"/>
        <v>59012.639999999999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151746.80000000002</v>
      </c>
      <c r="H129" s="32">
        <f>ROUND(($I$138*0.18),5)</f>
        <v>151.74680000000001</v>
      </c>
      <c r="I129" s="31"/>
      <c r="J129" s="31">
        <f t="shared" si="6"/>
        <v>151746.79999999999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59.012645000000091</v>
      </c>
      <c r="I138" s="34">
        <f>J197*0.7</f>
        <v>843.03775500000006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19.174880000000002</v>
      </c>
      <c r="I139" s="72">
        <f>I140+I141+I142+I143+I144+I145+I146+I147+I148+I149+I150</f>
        <v>19.17388</v>
      </c>
      <c r="J139" s="72">
        <f ca="1">J140+J141+J142+J143+J144+J145+J146+J147+J148+J149+J150</f>
        <v>19253.560000000001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16921</v>
      </c>
      <c r="H142" s="34">
        <v>16.920999999999999</v>
      </c>
      <c r="I142" s="31">
        <v>16.920000000000002</v>
      </c>
      <c r="J142" s="31">
        <f t="shared" si="7"/>
        <v>16921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105.83423999999999</v>
      </c>
      <c r="I151" s="72">
        <f>I152+I153+I154</f>
        <v>105.83</v>
      </c>
      <c r="J151" s="72">
        <f ca="1">J152+J153+J154</f>
        <v>105834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2204.88</v>
      </c>
      <c r="H152" s="32">
        <f ca="1">ROUND((C152*F152*G152/1000),5)</f>
        <v>105.83423999999999</v>
      </c>
      <c r="I152" s="35">
        <v>105.83</v>
      </c>
      <c r="J152" s="31">
        <f ca="1">ROUND(H152*1000,2)</f>
        <v>105834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61.176960000000001</v>
      </c>
      <c r="I155" s="72">
        <f>I156+I157+I158+I159</f>
        <v>61.18</v>
      </c>
      <c r="J155" s="72">
        <f ca="1">J156+J157+J158+J159</f>
        <v>61177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4</v>
      </c>
      <c r="G157" s="31">
        <f ca="1">IF(F157&gt;0,J157/C157/F157,0)</f>
        <v>1274.52</v>
      </c>
      <c r="H157" s="34">
        <f ca="1">ROUND((C157*F157*G157/1000),5)</f>
        <v>61.176960000000001</v>
      </c>
      <c r="I157" s="31">
        <v>61.18</v>
      </c>
      <c r="J157" s="31">
        <f ca="1">ROUND(H157*1000,2)</f>
        <v>61177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121.61199999999999</v>
      </c>
      <c r="I169" s="72">
        <f>I170+I171+I172</f>
        <v>121.61</v>
      </c>
      <c r="J169" s="72">
        <f>J170+J171+J172</f>
        <v>121612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121612</v>
      </c>
      <c r="H170" s="32">
        <v>121.61199999999999</v>
      </c>
      <c r="I170" s="35">
        <v>121.61</v>
      </c>
      <c r="J170" s="31">
        <f>ROUND(H170*1000,2)</f>
        <v>121612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139.28800000000001</v>
      </c>
      <c r="I173" s="72">
        <v>139.29</v>
      </c>
      <c r="J173" s="72">
        <f>ROUND(H173*1000,2)</f>
        <v>139288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28.43</v>
      </c>
      <c r="I174" s="72">
        <v>28.43</v>
      </c>
      <c r="J174" s="72">
        <f>ROUND(H174*1000,2)</f>
        <v>28430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84.303780000000003</v>
      </c>
      <c r="I178" s="72">
        <f>I179+I180+I181</f>
        <v>158.58000000000001</v>
      </c>
      <c r="J178" s="72">
        <f>J179+J180+J181</f>
        <v>84303.78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84.303780000000003</v>
      </c>
      <c r="I181" s="31">
        <v>158.58000000000001</v>
      </c>
      <c r="J181" s="31">
        <f>ROUND(H181*1000,2)</f>
        <v>84303.78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2521.0708200000004</v>
      </c>
      <c r="I194" s="62">
        <f>I10+I9+I42+I46+I109+I139+I151+I155+I160+I165+I169+I173+I174+I175+I178+I45</f>
        <v>2594.7047200000002</v>
      </c>
      <c r="J194" s="63">
        <f ca="1">J10+J9+J42+J46+J109+J139+J151+J155+J160+J165+J169+J173+J174+J175+J178+J45</f>
        <v>1193470.0900000001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2521.0708200000004</v>
      </c>
      <c r="I195" s="31">
        <f>J195/1000</f>
        <v>2521.0708399999999</v>
      </c>
      <c r="J195" s="31">
        <v>2521070.84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2594.7047200000002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-73.633880000000318</v>
      </c>
      <c r="J197" s="82">
        <v>1204.3396500000001</v>
      </c>
    </row>
    <row r="198" spans="1:75" hidden="1" x14ac:dyDescent="0.25">
      <c r="H198" s="49">
        <f>H9+H10+H42+H45+H46+H109+H139+H151+H155+H160+H165+H169+H173+H174+H175+H178+H182</f>
        <v>2521.0708200000004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1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603.76</v>
      </c>
      <c r="I9" s="72">
        <v>603.76</v>
      </c>
      <c r="J9" s="72">
        <f>ROUND(H9*1000,2)</f>
        <v>603760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1016.7372300000002</v>
      </c>
      <c r="I10" s="76">
        <f>I11+I12+I13+I14+I15+I16+I20+I31+I35+I38+I39+I40+I41+I19</f>
        <v>1016.7372300000001</v>
      </c>
      <c r="J10" s="72">
        <f>J11+J12+J13+J14+J15+J16+J20+J31+J35+J38+J39+J40+J41+J19</f>
        <v>1016737.23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428.75</v>
      </c>
      <c r="G11" s="31">
        <v>2.29</v>
      </c>
      <c r="H11" s="34">
        <f>ROUND((F11*G11*K11)/1000,5)</f>
        <v>293.56941</v>
      </c>
      <c r="I11" s="31">
        <f t="shared" ref="I11:I30" si="0">H11</f>
        <v>293.56941</v>
      </c>
      <c r="J11" s="31">
        <f>ROUND(F11*G11*K11,2)</f>
        <v>293569.40999999997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1286.25</v>
      </c>
      <c r="G12" s="31">
        <v>2</v>
      </c>
      <c r="H12" s="34">
        <f>ROUND((F12*G12*C12)/1000,5)</f>
        <v>133.77000000000001</v>
      </c>
      <c r="I12" s="31">
        <f t="shared" si="0"/>
        <v>133.77000000000001</v>
      </c>
      <c r="J12" s="31">
        <f>ROUND(F12*G12*K12,2)</f>
        <v>133770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64</v>
      </c>
      <c r="G13" s="31">
        <v>3.04</v>
      </c>
      <c r="H13" s="34">
        <f>ROUND((F13*G13*K13)/1000,5)</f>
        <v>58.173439999999999</v>
      </c>
      <c r="I13" s="31">
        <f t="shared" si="0"/>
        <v>58.173439999999999</v>
      </c>
      <c r="J13" s="31">
        <f>ROUND(F13*G13*K13,2)</f>
        <v>58173.440000000002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64</v>
      </c>
      <c r="G14" s="31">
        <v>19.350000000000001</v>
      </c>
      <c r="H14" s="32">
        <f>ROUND((F14*G14*K14)/1000,5)</f>
        <v>64.396799999999999</v>
      </c>
      <c r="I14" s="31">
        <f t="shared" si="0"/>
        <v>64.396799999999999</v>
      </c>
      <c r="J14" s="31">
        <f>ROUND(F14*G14*K14,2)</f>
        <v>64396.800000000003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12</v>
      </c>
      <c r="G15" s="31">
        <v>3.3</v>
      </c>
      <c r="H15" s="32">
        <f>ROUND((F15*G15*K15)/1000,5)</f>
        <v>11.840400000000001</v>
      </c>
      <c r="I15" s="31">
        <f t="shared" si="0"/>
        <v>11.840400000000001</v>
      </c>
      <c r="J15" s="31">
        <f>ROUND(F15*G15*K15,2)</f>
        <v>11840.4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56.594999999999999</v>
      </c>
      <c r="I16" s="31">
        <f t="shared" si="0"/>
        <v>56.594999999999999</v>
      </c>
      <c r="J16" s="31">
        <f>J17+J18</f>
        <v>56595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428.75</v>
      </c>
      <c r="G17" s="31">
        <v>3.29</v>
      </c>
      <c r="H17" s="32">
        <f>ROUND((F17*G17*C17)/1000,5)</f>
        <v>16.927050000000001</v>
      </c>
      <c r="I17" s="31">
        <f t="shared" si="0"/>
        <v>16.927050000000001</v>
      </c>
      <c r="J17" s="31">
        <f>ROUND(F17*G17*K17,2)</f>
        <v>16927.05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1286.25</v>
      </c>
      <c r="G18" s="31">
        <v>2.57</v>
      </c>
      <c r="H18" s="32">
        <f>ROUND((F18*G18*C18)/1000,5)</f>
        <v>39.667949999999998</v>
      </c>
      <c r="I18" s="31">
        <f t="shared" si="0"/>
        <v>39.667949999999998</v>
      </c>
      <c r="J18" s="31">
        <f>ROUND(F18*G18*K18,2)</f>
        <v>39667.949999999997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268.8</v>
      </c>
      <c r="G19" s="31">
        <v>8.43</v>
      </c>
      <c r="H19" s="32">
        <f>ROUND((F19*G19*K19)/1000,5)</f>
        <v>2.2659799999999999</v>
      </c>
      <c r="I19" s="31">
        <f t="shared" si="0"/>
        <v>2.2659799999999999</v>
      </c>
      <c r="J19" s="31">
        <f>ROUND(F19*G19*K19,2)</f>
        <v>2265.98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45.434489999999997</v>
      </c>
      <c r="I20" s="31">
        <f t="shared" si="0"/>
        <v>45.434489999999997</v>
      </c>
      <c r="J20" s="31">
        <f>J21+J22+J23+J24+J25+J26+J27+J28+J29+J30</f>
        <v>45434.490000000005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14073.33</v>
      </c>
      <c r="G21" s="31">
        <v>2.81</v>
      </c>
      <c r="H21" s="32">
        <f t="shared" ref="H21:H30" si="1">ROUND((F21*G21*K21)/1000,5)</f>
        <v>39.546059999999997</v>
      </c>
      <c r="I21" s="31">
        <f t="shared" si="0"/>
        <v>39.546059999999997</v>
      </c>
      <c r="J21" s="31">
        <f t="shared" ref="J21:J30" si="2">ROUND(F21*G21*K21,2)</f>
        <v>39546.06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689</v>
      </c>
      <c r="G22" s="31">
        <v>1.75</v>
      </c>
      <c r="H22" s="32">
        <f t="shared" si="1"/>
        <v>0.224</v>
      </c>
      <c r="I22" s="31">
        <f t="shared" si="0"/>
        <v>0.224</v>
      </c>
      <c r="J22" s="31">
        <f t="shared" si="2"/>
        <v>224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774</v>
      </c>
      <c r="G23" s="31">
        <v>4.0999999999999996</v>
      </c>
      <c r="H23" s="32">
        <f t="shared" si="1"/>
        <v>1.7580800000000001</v>
      </c>
      <c r="I23" s="31">
        <f t="shared" si="0"/>
        <v>1.7580800000000001</v>
      </c>
      <c r="J23" s="31">
        <f t="shared" si="2"/>
        <v>1758.08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775</v>
      </c>
      <c r="G24" s="31">
        <v>4.08</v>
      </c>
      <c r="H24" s="32">
        <f t="shared" si="1"/>
        <v>0.16450999999999999</v>
      </c>
      <c r="I24" s="31">
        <f t="shared" si="0"/>
        <v>0.16450999999999999</v>
      </c>
      <c r="J24" s="31">
        <f t="shared" si="2"/>
        <v>164.51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675</v>
      </c>
      <c r="G25" s="31">
        <v>3.93</v>
      </c>
      <c r="H25" s="32">
        <f t="shared" si="1"/>
        <v>0.22008</v>
      </c>
      <c r="I25" s="31">
        <f t="shared" si="0"/>
        <v>0.22008</v>
      </c>
      <c r="J25" s="31">
        <f t="shared" si="2"/>
        <v>220.08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421.88</v>
      </c>
      <c r="G26" s="31">
        <v>2.64</v>
      </c>
      <c r="H26" s="32">
        <f t="shared" si="1"/>
        <v>1.1137600000000001</v>
      </c>
      <c r="I26" s="31">
        <f t="shared" si="0"/>
        <v>1.1137600000000001</v>
      </c>
      <c r="J26" s="31">
        <f t="shared" si="2"/>
        <v>1113.76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24</v>
      </c>
      <c r="G30" s="31">
        <v>3.63</v>
      </c>
      <c r="H30" s="34">
        <f t="shared" si="1"/>
        <v>2.0908799999999998</v>
      </c>
      <c r="I30" s="31">
        <f t="shared" si="0"/>
        <v>2.0908799999999998</v>
      </c>
      <c r="J30" s="31">
        <f t="shared" si="2"/>
        <v>2090.88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188.55473999999998</v>
      </c>
      <c r="I31" s="31">
        <f>I32+I33+I34</f>
        <v>188.55473999999998</v>
      </c>
      <c r="J31" s="31">
        <f>J32+J33+J34</f>
        <v>188554.74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2621</v>
      </c>
      <c r="G32" s="31">
        <v>2.0099999999999998</v>
      </c>
      <c r="H32" s="32">
        <f>ROUND(F32*G32*K32/1000,5)</f>
        <v>10.53642</v>
      </c>
      <c r="I32" s="31">
        <f>H32</f>
        <v>10.53642</v>
      </c>
      <c r="J32" s="31">
        <f>ROUND(H32*1000,2)</f>
        <v>10536.42</v>
      </c>
      <c r="K32" s="3">
        <v>2</v>
      </c>
      <c r="L32" s="38"/>
      <c r="M32" s="38">
        <v>2621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2621</v>
      </c>
      <c r="G33" s="31">
        <v>7.67</v>
      </c>
      <c r="H33" s="32">
        <f>ROUND(G33*F33*K33/1000,5)</f>
        <v>60.30921</v>
      </c>
      <c r="I33" s="31">
        <f>H33</f>
        <v>60.30921</v>
      </c>
      <c r="J33" s="31">
        <f>ROUND(H33*1000,2)</f>
        <v>60309.21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2621</v>
      </c>
      <c r="G34" s="31">
        <v>14.97</v>
      </c>
      <c r="H34" s="32">
        <f>ROUND(G34*F34*K34/1000,5)</f>
        <v>117.70911</v>
      </c>
      <c r="I34" s="31">
        <f>H34</f>
        <v>117.70911</v>
      </c>
      <c r="J34" s="31">
        <f>ROUND(H34*1000,2)</f>
        <v>117709.11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788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1773</v>
      </c>
      <c r="G38" s="31">
        <v>1.65</v>
      </c>
      <c r="H38" s="32">
        <f>ROUND((F38*G38*K38)/1000,5)</f>
        <v>2.9254500000000001</v>
      </c>
      <c r="I38" s="31">
        <f>H38</f>
        <v>2.9254500000000001</v>
      </c>
      <c r="J38" s="31">
        <f>ROUND(F38*G38*K38,2)</f>
        <v>2925.45</v>
      </c>
      <c r="K38" s="3">
        <v>1</v>
      </c>
      <c r="L38" s="38">
        <f>M37+M38</f>
        <v>1773</v>
      </c>
      <c r="M38" s="38">
        <v>985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64</v>
      </c>
      <c r="G39" s="31">
        <v>8.32</v>
      </c>
      <c r="H39" s="32">
        <f>ROUND((F39*G39*K39)/1000,5)</f>
        <v>159.21152000000001</v>
      </c>
      <c r="I39" s="31">
        <f>H39</f>
        <v>159.21152000000001</v>
      </c>
      <c r="J39" s="31">
        <f>ROUND(F39*G39*K39,2)</f>
        <v>159211.51999999999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151.66944000000001</v>
      </c>
      <c r="I42" s="72">
        <f>I43+I44</f>
        <v>151.66944000000001</v>
      </c>
      <c r="J42" s="72">
        <f>J43+J44</f>
        <v>151669.44</v>
      </c>
      <c r="K42" s="73"/>
      <c r="Q42" s="74" t="s">
        <v>327</v>
      </c>
      <c r="R42" s="74">
        <v>470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1.87</v>
      </c>
      <c r="G43" s="31">
        <v>222.21</v>
      </c>
      <c r="H43" s="32">
        <f>ROUND((F43*G43*K43)/1000,5)</f>
        <v>151.66944000000001</v>
      </c>
      <c r="I43" s="31">
        <f>H43</f>
        <v>151.66944000000001</v>
      </c>
      <c r="J43" s="31">
        <f>ROUND(H43*1000,2)</f>
        <v>151669.44</v>
      </c>
      <c r="K43" s="3">
        <v>365</v>
      </c>
      <c r="L43" s="38"/>
      <c r="M43" s="38"/>
      <c r="N43" s="4">
        <f>ROUND(R42*1.45/365,3)</f>
        <v>1.867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360.81411300000025</v>
      </c>
      <c r="I46" s="71">
        <f>I47+I53+I63+I68+I77+I85+I98+I103</f>
        <v>360.81411300000025</v>
      </c>
      <c r="J46" s="72">
        <f>J47+J53+J63+J68+J77+J85+J98+J103</f>
        <v>349989.69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18.040700000000001</v>
      </c>
      <c r="I47" s="25">
        <f>I48+I49+I50+I51+I52</f>
        <v>0</v>
      </c>
      <c r="J47" s="23">
        <f>J48+J49+J50+J51+J52</f>
        <v>18040.7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10.82442</v>
      </c>
      <c r="I49" s="31"/>
      <c r="J49" s="31">
        <f>ROUND(H49*1000,2)</f>
        <v>10824.42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7.2162800000000002</v>
      </c>
      <c r="I50" s="31"/>
      <c r="J50" s="31">
        <f>ROUND(H50*1000,2)</f>
        <v>7216.28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25.256989999999998</v>
      </c>
      <c r="I53" s="26">
        <f>I54+I55+I56+I57+I58+I59+I60+I61+I62</f>
        <v>0</v>
      </c>
      <c r="J53" s="23">
        <f>J54+J55+J56+J57+J58+J59+J60+J61+J62</f>
        <v>25256.99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25.256989999999998</v>
      </c>
      <c r="I59" s="31"/>
      <c r="J59" s="31">
        <f t="shared" si="3"/>
        <v>25256.99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32.473269999999999</v>
      </c>
      <c r="I68" s="26">
        <f>I69+I70+I71+I72+I75+I76</f>
        <v>0</v>
      </c>
      <c r="J68" s="23">
        <f>J69+J70+J71+J72+J73+J74+J75+J76</f>
        <v>32473.27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32.473269999999999</v>
      </c>
      <c r="I76" s="31"/>
      <c r="J76" s="31">
        <f>ROUND(H76*1000,2)</f>
        <v>32473.27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50.51397</v>
      </c>
      <c r="I77" s="26">
        <f>I78+I79+I80+I81+I82+I83+I84</f>
        <v>0</v>
      </c>
      <c r="J77" s="23">
        <f>J78+J79+J80+J81+J82+J83+J84</f>
        <v>39689.550000000003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25.256989999999998</v>
      </c>
      <c r="I78" s="31"/>
      <c r="J78" s="31">
        <f t="shared" ref="J78:J83" si="4">ROUND(H78*1000,2)</f>
        <v>25256.99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14.43256</v>
      </c>
      <c r="I81" s="31"/>
      <c r="J81" s="31">
        <f t="shared" si="4"/>
        <v>14432.56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10.82442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122.6768</v>
      </c>
      <c r="I85" s="26">
        <f>I86+I87+I88+I89+I90+I91+I92+I93+I94+I95+I96+I97</f>
        <v>0</v>
      </c>
      <c r="J85" s="23">
        <f>J86+J87+J88+J89+J90+J91+J92+J93+J94+J95+J96+J97</f>
        <v>122676.80000000002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43.297690000000003</v>
      </c>
      <c r="I90" s="31"/>
      <c r="J90" s="31">
        <f t="shared" si="5"/>
        <v>43297.69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57.730260000000001</v>
      </c>
      <c r="I96" s="31"/>
      <c r="J96" s="31">
        <f t="shared" si="5"/>
        <v>57730.26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21.648849999999999</v>
      </c>
      <c r="I97" s="31"/>
      <c r="J97" s="31">
        <f t="shared" si="5"/>
        <v>21648.85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14.43256</v>
      </c>
      <c r="I98" s="26">
        <f>I99+I100+I101+I102</f>
        <v>0</v>
      </c>
      <c r="J98" s="23">
        <f>J99+J100+J101+J102</f>
        <v>14432.56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14.43256</v>
      </c>
      <c r="I99" s="31">
        <v>0</v>
      </c>
      <c r="J99" s="31">
        <f>ROUND(H99*1000,2)</f>
        <v>14432.56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97.419823000000264</v>
      </c>
      <c r="I103" s="25">
        <f>I104+I105+I106+I107+I108</f>
        <v>360.81411300000025</v>
      </c>
      <c r="J103" s="23">
        <f>J104+J105+J106+J107+J108</f>
        <v>97419.819999999992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23.452919999999999</v>
      </c>
      <c r="I106" s="31"/>
      <c r="J106" s="31">
        <f>ROUND(H106*1000,2)</f>
        <v>23452.92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73.966903000000258</v>
      </c>
      <c r="I108" s="34">
        <f>J197-I138-H181</f>
        <v>360.81411300000025</v>
      </c>
      <c r="J108" s="31">
        <f>ROUND(H108*1000,2)</f>
        <v>73966.899999999994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1182.1909070000002</v>
      </c>
      <c r="I109" s="71">
        <f>I110+I111+I112+I113+I114+I115+I116+I117+I118+I119+I120+I121+I122+I123+I124+I125+I126+I127+I128+I129+I130+I131+I132+I133+I134+I135+I136+I137+I138</f>
        <v>1182.1899069999999</v>
      </c>
      <c r="J109" s="72">
        <f>J110+J111+J112+J113+J114+J115+J116+J117+J118+J119+J120+J121+J122+J123+J124+J125+J126+J127+J128+J129+J130+J131+J132+J133+J134+J135+J136+J137+J138</f>
        <v>1105321.8199999998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54906.5</v>
      </c>
      <c r="H110" s="33">
        <f>ROUND(($I$138*0.05),5)</f>
        <v>54.906500000000001</v>
      </c>
      <c r="I110" s="31"/>
      <c r="J110" s="31">
        <f t="shared" ref="J110:J137" si="6">ROUND(H110*1000,2)</f>
        <v>54906.5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274532.48000000004</v>
      </c>
      <c r="H111" s="33">
        <f>ROUND(($I$138*0.25),5)</f>
        <v>274.53248000000002</v>
      </c>
      <c r="I111" s="31"/>
      <c r="J111" s="31">
        <f t="shared" si="6"/>
        <v>274532.47999999998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131775.59</v>
      </c>
      <c r="H116" s="32">
        <f>ROUND(($I$138*0.12),5)</f>
        <v>131.77558999999999</v>
      </c>
      <c r="I116" s="31"/>
      <c r="J116" s="31">
        <f t="shared" si="6"/>
        <v>131775.59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84061</v>
      </c>
      <c r="H121" s="34">
        <v>84.061000000000007</v>
      </c>
      <c r="I121" s="31">
        <v>84.06</v>
      </c>
      <c r="J121" s="31">
        <f t="shared" si="6"/>
        <v>84061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164719.49000000002</v>
      </c>
      <c r="H125" s="32">
        <f>ROUND(($I$138*0.15),5)</f>
        <v>164.71949000000001</v>
      </c>
      <c r="I125" s="31"/>
      <c r="J125" s="31">
        <f t="shared" si="6"/>
        <v>164719.49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120794.29000000001</v>
      </c>
      <c r="H126" s="32">
        <f>ROUND(($I$138*0.11),5)</f>
        <v>120.79429</v>
      </c>
      <c r="I126" s="31"/>
      <c r="J126" s="31">
        <f t="shared" si="6"/>
        <v>120794.29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76869.09</v>
      </c>
      <c r="H128" s="32">
        <f>ROUND(($I$138*0.07),5)</f>
        <v>76.86909</v>
      </c>
      <c r="I128" s="31"/>
      <c r="J128" s="31">
        <f t="shared" si="6"/>
        <v>76869.09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197663.37999999998</v>
      </c>
      <c r="H129" s="32">
        <f>ROUND(($I$138*0.18),5)</f>
        <v>197.66337999999999</v>
      </c>
      <c r="I129" s="31"/>
      <c r="J129" s="31">
        <f t="shared" si="6"/>
        <v>197663.38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76.869086999999979</v>
      </c>
      <c r="I138" s="34">
        <f>J197*0.7</f>
        <v>1098.129907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18.031040000000001</v>
      </c>
      <c r="I139" s="72">
        <f>I140+I141+I142+I143+I144+I145+I146+I147+I148+I149+I150</f>
        <v>18.031039999999997</v>
      </c>
      <c r="J139" s="72">
        <f ca="1">J140+J141+J142+J143+J144+J145+J146+J147+J148+J149+J150</f>
        <v>18660.48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8</v>
      </c>
      <c r="G144" s="40">
        <v>9.1300000000000008</v>
      </c>
      <c r="H144" s="32">
        <f>ROUND((F144*G144*K144)/1000,5)</f>
        <v>3.7980800000000001</v>
      </c>
      <c r="I144" s="35">
        <f>H144</f>
        <v>3.7980800000000001</v>
      </c>
      <c r="J144" s="31">
        <f t="shared" si="7"/>
        <v>3798.08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8</v>
      </c>
      <c r="G145" s="40">
        <v>63.36</v>
      </c>
      <c r="H145" s="32">
        <f>ROUND((F145*G145*K145)/1000,5)</f>
        <v>6.08256</v>
      </c>
      <c r="I145" s="35">
        <f>H145</f>
        <v>6.08256</v>
      </c>
      <c r="J145" s="31">
        <f t="shared" si="7"/>
        <v>6082.56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8</v>
      </c>
      <c r="G147" s="40">
        <v>11.41</v>
      </c>
      <c r="H147" s="32">
        <f>ROUND((F147*G147*K147)/1000,5)</f>
        <v>1.0953599999999999</v>
      </c>
      <c r="I147" s="35">
        <f>H147</f>
        <v>1.0953599999999999</v>
      </c>
      <c r="J147" s="31">
        <f t="shared" si="7"/>
        <v>1095.3599999999999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8</v>
      </c>
      <c r="G148" s="40">
        <v>881.88</v>
      </c>
      <c r="H148" s="32">
        <f>ROUND((F148*G148*K148)/1000,5)</f>
        <v>7.05504</v>
      </c>
      <c r="I148" s="35">
        <f>H148</f>
        <v>7.05504</v>
      </c>
      <c r="J148" s="31">
        <f t="shared" si="7"/>
        <v>7055.04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241.9452</v>
      </c>
      <c r="I151" s="72">
        <f>I152+I153+I154</f>
        <v>241.95</v>
      </c>
      <c r="J151" s="72">
        <f ca="1">J152+J153+J154</f>
        <v>241945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3360.35</v>
      </c>
      <c r="H152" s="32">
        <f ca="1">ROUND((C152*F152*G152/1000),5)</f>
        <v>241.9452</v>
      </c>
      <c r="I152" s="35">
        <v>241.95</v>
      </c>
      <c r="J152" s="31">
        <f ca="1">ROUND(H152*1000,2)</f>
        <v>241945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342.66999999999996</v>
      </c>
      <c r="I169" s="72">
        <f>I170+I171+I172</f>
        <v>342.66999999999996</v>
      </c>
      <c r="J169" s="72">
        <f>J170+J171+J172</f>
        <v>342670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169384</v>
      </c>
      <c r="H170" s="32">
        <v>169.38399999999999</v>
      </c>
      <c r="I170" s="35">
        <v>169.38</v>
      </c>
      <c r="J170" s="31">
        <f>ROUND(H170*1000,2)</f>
        <v>169384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173286</v>
      </c>
      <c r="H171" s="32">
        <v>173.286</v>
      </c>
      <c r="I171" s="35">
        <v>173.29</v>
      </c>
      <c r="J171" s="31">
        <f>ROUND(H171*1000,2)</f>
        <v>173286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253.02699999999999</v>
      </c>
      <c r="I173" s="72">
        <v>253.03</v>
      </c>
      <c r="J173" s="72">
        <f>ROUND(H173*1000,2)</f>
        <v>253027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67.456999999999994</v>
      </c>
      <c r="I174" s="72">
        <v>67.459999999999994</v>
      </c>
      <c r="J174" s="72">
        <f>ROUND(H174*1000,2)</f>
        <v>67457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173.286</v>
      </c>
      <c r="I175" s="72">
        <f>I176+I177</f>
        <v>0.85</v>
      </c>
      <c r="J175" s="72">
        <f>J176+J177</f>
        <v>173286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1</v>
      </c>
      <c r="D177" s="28" t="s">
        <v>50</v>
      </c>
      <c r="E177" s="36" t="s">
        <v>31</v>
      </c>
      <c r="F177" s="40">
        <f>IF(H177&gt;0,1,0)</f>
        <v>1</v>
      </c>
      <c r="G177" s="40">
        <f>J177</f>
        <v>173286</v>
      </c>
      <c r="H177" s="32">
        <v>173.286</v>
      </c>
      <c r="I177" s="35">
        <v>0.85</v>
      </c>
      <c r="J177" s="31">
        <f>ROUND(H177*1000,2)</f>
        <v>173286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109.81299</v>
      </c>
      <c r="I178" s="72">
        <f>I179+I180+I181</f>
        <v>78.95</v>
      </c>
      <c r="J178" s="72">
        <f>J179+J180+J181</f>
        <v>109812.99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109.81299</v>
      </c>
      <c r="I181" s="31">
        <v>78.95</v>
      </c>
      <c r="J181" s="31">
        <f>ROUND(H181*1000,2)</f>
        <v>109812.99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4521.400920000001</v>
      </c>
      <c r="I194" s="62">
        <f>I10+I9+I42+I46+I109+I139+I151+I155+I160+I165+I169+I173+I174+I175+I178+I45</f>
        <v>4318.1117300000005</v>
      </c>
      <c r="J194" s="63">
        <f ca="1">J10+J9+J42+J46+J109+J139+J151+J155+J160+J165+J169+J173+J174+J175+J178+J45</f>
        <v>2037570.43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4521.40092</v>
      </c>
      <c r="I195" s="31">
        <f>J195/1000</f>
        <v>5022.5851199999997</v>
      </c>
      <c r="J195" s="31">
        <v>5022585.12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4318.1117300000005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704.4733899999992</v>
      </c>
      <c r="J197" s="82">
        <v>1568.7570100000003</v>
      </c>
    </row>
    <row r="198" spans="1:75" hidden="1" x14ac:dyDescent="0.25">
      <c r="H198" s="49">
        <f>H9+H10+H42+H45+H46+H109+H139+H151+H155+H160+H165+H169+H173+H174+H175+H178+H182</f>
        <v>4521.400920000001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2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147.815202</v>
      </c>
      <c r="I9" s="72">
        <v>292.87</v>
      </c>
      <c r="J9" s="72">
        <f>ROUND(H9*1000,2)</f>
        <v>147815.20000000001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580.19146000000001</v>
      </c>
      <c r="I10" s="76">
        <f>I11+I12+I13+I14+I15+I16+I20+I31+I35+I38+I39+I40+I41+I19</f>
        <v>580.19146000000001</v>
      </c>
      <c r="J10" s="72">
        <f>J11+J12+J13+J14+J15+J16+J20+J31+J35+J38+J39+J40+J41+J19</f>
        <v>580191.46000000008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281.25</v>
      </c>
      <c r="G11" s="31">
        <v>2.29</v>
      </c>
      <c r="H11" s="34">
        <f>ROUND((F11*G11*K11)/1000,5)</f>
        <v>192.57469</v>
      </c>
      <c r="I11" s="31">
        <f t="shared" ref="I11:I30" si="0">H11</f>
        <v>192.57469</v>
      </c>
      <c r="J11" s="31">
        <f>ROUND(F11*G11*K11,2)</f>
        <v>192574.69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1121-F11</f>
        <v>839.75</v>
      </c>
      <c r="G12" s="31">
        <v>2</v>
      </c>
      <c r="H12" s="34">
        <f>ROUND((F12*G12*C12)/1000,5)</f>
        <v>87.334000000000003</v>
      </c>
      <c r="I12" s="31">
        <f t="shared" si="0"/>
        <v>87.334000000000003</v>
      </c>
      <c r="J12" s="31">
        <f>ROUND(F12*G12*K12,2)</f>
        <v>87334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32</v>
      </c>
      <c r="G13" s="31">
        <v>3.04</v>
      </c>
      <c r="H13" s="34">
        <f>ROUND((F13*G13*K13)/1000,5)</f>
        <v>29.08672</v>
      </c>
      <c r="I13" s="31">
        <f t="shared" si="0"/>
        <v>29.08672</v>
      </c>
      <c r="J13" s="31">
        <f>ROUND(F13*G13*K13,2)</f>
        <v>29086.720000000001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32</v>
      </c>
      <c r="G14" s="31">
        <v>19.350000000000001</v>
      </c>
      <c r="H14" s="32">
        <f>ROUND((F14*G14*K14)/1000,5)</f>
        <v>32.198399999999999</v>
      </c>
      <c r="I14" s="31">
        <f t="shared" si="0"/>
        <v>32.198399999999999</v>
      </c>
      <c r="J14" s="31">
        <f>ROUND(F14*G14*K14,2)</f>
        <v>32198.400000000001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si="0"/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37.001640000000002</v>
      </c>
      <c r="I16" s="31">
        <f t="shared" si="0"/>
        <v>37.001640000000002</v>
      </c>
      <c r="J16" s="31">
        <f>J17+J18</f>
        <v>37001.64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281.25</v>
      </c>
      <c r="G17" s="31">
        <v>3.29</v>
      </c>
      <c r="H17" s="32">
        <f>ROUND((F17*G17*C17)/1000,5)</f>
        <v>11.10375</v>
      </c>
      <c r="I17" s="31">
        <f t="shared" si="0"/>
        <v>11.10375</v>
      </c>
      <c r="J17" s="31">
        <f>ROUND(F17*G17*K17,2)</f>
        <v>11103.75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839.75</v>
      </c>
      <c r="G18" s="31">
        <v>2.57</v>
      </c>
      <c r="H18" s="32">
        <f>ROUND((F18*G18*C18)/1000,5)</f>
        <v>25.89789</v>
      </c>
      <c r="I18" s="31">
        <f t="shared" si="0"/>
        <v>25.89789</v>
      </c>
      <c r="J18" s="31">
        <f>ROUND(F18*G18*K18,2)</f>
        <v>25897.89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23.755059999999993</v>
      </c>
      <c r="I20" s="31">
        <f t="shared" si="0"/>
        <v>23.755059999999993</v>
      </c>
      <c r="J20" s="31">
        <f>J21+J22+J23+J24+J25+J26+J27+J28+J29+J30</f>
        <v>23755.059999999998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6830.67</v>
      </c>
      <c r="G21" s="31">
        <v>2.81</v>
      </c>
      <c r="H21" s="32">
        <f t="shared" ref="H21:H30" si="1">ROUND((F21*G21*K21)/1000,5)</f>
        <v>19.194179999999999</v>
      </c>
      <c r="I21" s="31">
        <f t="shared" si="0"/>
        <v>19.194179999999999</v>
      </c>
      <c r="J21" s="31">
        <f t="shared" ref="J21:J30" si="2">ROUND(F21*G21*K21,2)</f>
        <v>19194.18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643.13</v>
      </c>
      <c r="G26" s="31">
        <v>2.64</v>
      </c>
      <c r="H26" s="32">
        <f t="shared" si="1"/>
        <v>1.6978599999999999</v>
      </c>
      <c r="I26" s="31">
        <f t="shared" si="0"/>
        <v>1.6978599999999999</v>
      </c>
      <c r="J26" s="31">
        <f t="shared" si="2"/>
        <v>1697.86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769</v>
      </c>
      <c r="G27" s="31">
        <v>5.07</v>
      </c>
      <c r="H27" s="32">
        <f t="shared" si="1"/>
        <v>0.51917000000000002</v>
      </c>
      <c r="I27" s="31">
        <f t="shared" si="0"/>
        <v>0.51917000000000002</v>
      </c>
      <c r="J27" s="31">
        <f t="shared" si="2"/>
        <v>519.16999999999996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618</v>
      </c>
      <c r="G28" s="31">
        <v>2.52</v>
      </c>
      <c r="H28" s="32">
        <f t="shared" si="1"/>
        <v>8.0640000000000003E-2</v>
      </c>
      <c r="I28" s="31">
        <f t="shared" si="0"/>
        <v>8.0640000000000003E-2</v>
      </c>
      <c r="J28" s="31">
        <f t="shared" si="2"/>
        <v>80.64</v>
      </c>
      <c r="K28" s="3">
        <v>1</v>
      </c>
      <c r="L28" s="38"/>
      <c r="M28" s="38"/>
      <c r="BW28" s="24" t="s">
        <v>580</v>
      </c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770</v>
      </c>
      <c r="G29" s="31">
        <v>2.0499999999999998</v>
      </c>
      <c r="H29" s="32">
        <f t="shared" si="1"/>
        <v>3.4439999999999998E-2</v>
      </c>
      <c r="I29" s="31">
        <f t="shared" si="0"/>
        <v>3.4439999999999998E-2</v>
      </c>
      <c r="J29" s="31">
        <f t="shared" si="2"/>
        <v>34.44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90.93216000000001</v>
      </c>
      <c r="I31" s="31">
        <f>I32+I33+I34</f>
        <v>90.93216000000001</v>
      </c>
      <c r="J31" s="31">
        <f>J32+J33+J34</f>
        <v>90932.160000000003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1264</v>
      </c>
      <c r="G32" s="31">
        <v>2.0099999999999998</v>
      </c>
      <c r="H32" s="32">
        <f>ROUND(F32*G32*K32/1000,5)</f>
        <v>5.0812799999999996</v>
      </c>
      <c r="I32" s="31">
        <f>H32</f>
        <v>5.0812799999999996</v>
      </c>
      <c r="J32" s="31">
        <f>ROUND(H32*1000,2)</f>
        <v>5081.28</v>
      </c>
      <c r="K32" s="3">
        <v>2</v>
      </c>
      <c r="L32" s="38"/>
      <c r="M32" s="38">
        <v>1264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1264</v>
      </c>
      <c r="G33" s="31">
        <v>7.67</v>
      </c>
      <c r="H33" s="32">
        <f>ROUND(G33*F33*K33/1000,5)</f>
        <v>29.08464</v>
      </c>
      <c r="I33" s="31">
        <f>H33</f>
        <v>29.08464</v>
      </c>
      <c r="J33" s="31">
        <f>ROUND(H33*1000,2)</f>
        <v>29084.639999999999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1264</v>
      </c>
      <c r="G34" s="31">
        <v>14.97</v>
      </c>
      <c r="H34" s="32">
        <f>ROUND(G34*F34*K34/1000,5)</f>
        <v>56.766240000000003</v>
      </c>
      <c r="I34" s="31">
        <f>H34</f>
        <v>56.766240000000003</v>
      </c>
      <c r="J34" s="31">
        <f>ROUND(H34*1000,2)</f>
        <v>56766.239999999998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175.04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393.84000000000003</v>
      </c>
      <c r="G38" s="31">
        <v>1.65</v>
      </c>
      <c r="H38" s="32">
        <f>ROUND((F38*G38*K38)/1000,5)</f>
        <v>0.64983999999999997</v>
      </c>
      <c r="I38" s="31">
        <f>H38</f>
        <v>0.64983999999999997</v>
      </c>
      <c r="J38" s="31">
        <f>ROUND(F38*G38*K38,2)</f>
        <v>649.84</v>
      </c>
      <c r="K38" s="3">
        <v>1</v>
      </c>
      <c r="L38" s="38">
        <f>M37+M38</f>
        <v>393.84000000000003</v>
      </c>
      <c r="M38" s="38">
        <v>218.8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43.79759</v>
      </c>
      <c r="I42" s="72">
        <f>I43+I44</f>
        <v>43.79759</v>
      </c>
      <c r="J42" s="72">
        <f>J43+J44</f>
        <v>43797.59</v>
      </c>
      <c r="K42" s="73"/>
      <c r="Q42" s="74" t="s">
        <v>327</v>
      </c>
      <c r="R42" s="74">
        <v>136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0.54</v>
      </c>
      <c r="G43" s="31">
        <v>222.21</v>
      </c>
      <c r="H43" s="32">
        <f>ROUND((F43*G43*K43)/1000,5)</f>
        <v>43.79759</v>
      </c>
      <c r="I43" s="31">
        <f>H43</f>
        <v>43.79759</v>
      </c>
      <c r="J43" s="31">
        <f>ROUND(H43*1000,2)</f>
        <v>43797.59</v>
      </c>
      <c r="K43" s="3">
        <v>365</v>
      </c>
      <c r="L43" s="38"/>
      <c r="M43" s="38"/>
      <c r="N43" s="4">
        <f>ROUND(R42*1.45/365,3)</f>
        <v>0.54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66.808856399999996</v>
      </c>
      <c r="I46" s="71">
        <f>I47+I53+I63+I68+I77+I85+I98+I103</f>
        <v>66.808856399999982</v>
      </c>
      <c r="J46" s="72">
        <f>J47+J53+J63+J68+J77+J85+J98+J103</f>
        <v>64804.589999999989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3.3404499999999997</v>
      </c>
      <c r="I47" s="25">
        <f>I48+I49+I50+I51+I52</f>
        <v>0</v>
      </c>
      <c r="J47" s="23">
        <f>J48+J49+J50+J51+J52</f>
        <v>3340.45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2.00427</v>
      </c>
      <c r="I49" s="31"/>
      <c r="J49" s="31">
        <f>ROUND(H49*1000,2)</f>
        <v>2004.27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1.3361799999999999</v>
      </c>
      <c r="I50" s="31"/>
      <c r="J50" s="31">
        <f>ROUND(H50*1000,2)</f>
        <v>1336.18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4.6766199999999998</v>
      </c>
      <c r="I53" s="26">
        <f>I54+I55+I56+I57+I58+I59+I60+I61+I62</f>
        <v>0</v>
      </c>
      <c r="J53" s="23">
        <f>J54+J55+J56+J57+J58+J59+J60+J61+J62</f>
        <v>4676.62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4.6766199999999998</v>
      </c>
      <c r="I59" s="31"/>
      <c r="J59" s="31">
        <f t="shared" si="3"/>
        <v>4676.62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6.0128000000000004</v>
      </c>
      <c r="I68" s="26">
        <f>I69+I70+I71+I72+I75+I76</f>
        <v>0</v>
      </c>
      <c r="J68" s="23">
        <f>J69+J70+J71+J72+J73+J74+J75+J76</f>
        <v>6012.8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6.0128000000000004</v>
      </c>
      <c r="I76" s="31"/>
      <c r="J76" s="31">
        <f>ROUND(H76*1000,2)</f>
        <v>6012.8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9.3532399999999996</v>
      </c>
      <c r="I77" s="26">
        <f>I78+I79+I80+I81+I82+I83+I84</f>
        <v>0</v>
      </c>
      <c r="J77" s="23">
        <f>J78+J79+J80+J81+J82+J83+J84</f>
        <v>7348.9699999999993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4.6766199999999998</v>
      </c>
      <c r="I78" s="31"/>
      <c r="J78" s="31">
        <f t="shared" ref="J78:J83" si="4">ROUND(H78*1000,2)</f>
        <v>4676.62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2.6723499999999998</v>
      </c>
      <c r="I81" s="31"/>
      <c r="J81" s="31">
        <f t="shared" si="4"/>
        <v>2672.35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2.00427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22.715009999999999</v>
      </c>
      <c r="I85" s="26">
        <f>I86+I87+I88+I89+I90+I91+I92+I93+I94+I95+I96+I97</f>
        <v>0</v>
      </c>
      <c r="J85" s="23">
        <f>J86+J87+J88+J89+J90+J91+J92+J93+J94+J95+J96+J97</f>
        <v>22715.01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8.0170600000000007</v>
      </c>
      <c r="I90" s="31"/>
      <c r="J90" s="31">
        <f t="shared" si="5"/>
        <v>8017.06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10.68942</v>
      </c>
      <c r="I96" s="31"/>
      <c r="J96" s="31">
        <f t="shared" si="5"/>
        <v>10689.42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4.0085300000000004</v>
      </c>
      <c r="I97" s="31"/>
      <c r="J97" s="31">
        <f t="shared" si="5"/>
        <v>4008.53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2.6723499999999998</v>
      </c>
      <c r="I98" s="26">
        <f>I99+I100+I101+I102</f>
        <v>0</v>
      </c>
      <c r="J98" s="23">
        <f>J99+J100+J101+J102</f>
        <v>2672.35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2.6723499999999998</v>
      </c>
      <c r="I99" s="31">
        <v>0</v>
      </c>
      <c r="J99" s="31">
        <f>ROUND(H99*1000,2)</f>
        <v>2672.35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18.038386399999986</v>
      </c>
      <c r="I103" s="25">
        <f>I104+I105+I106+I107+I108</f>
        <v>66.808856399999982</v>
      </c>
      <c r="J103" s="23">
        <f>J104+J105+J106+J107+J108</f>
        <v>18038.39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4.3425799999999999</v>
      </c>
      <c r="I106" s="31"/>
      <c r="J106" s="31">
        <f>ROUND(H106*1000,2)</f>
        <v>4342.58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13.695806399999986</v>
      </c>
      <c r="I108" s="34">
        <f>J197-I138-H181</f>
        <v>66.808856399999982</v>
      </c>
      <c r="J108" s="31">
        <f>ROUND(H108*1000,2)</f>
        <v>13695.81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245.36230159999991</v>
      </c>
      <c r="I109" s="71">
        <f>I110+I111+I112+I113+I114+I115+I116+I117+I118+I119+I120+I121+I122+I123+I124+I125+I126+I127+I128+I129+I130+I131+I132+I133+I134+I135+I136+I137+I138</f>
        <v>245.36130159999993</v>
      </c>
      <c r="J109" s="72">
        <f>J110+J111+J112+J113+J114+J115+J116+J117+J118+J119+J120+J121+J122+J123+J124+J125+J126+J127+J128+J129+J130+J131+J132+J133+J134+J135+J136+J137+J138</f>
        <v>231129.12000000002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10166.57</v>
      </c>
      <c r="H110" s="33">
        <f>ROUND(($I$138*0.05),5)</f>
        <v>10.16657</v>
      </c>
      <c r="I110" s="31"/>
      <c r="J110" s="31">
        <f t="shared" ref="J110:J137" si="6">ROUND(H110*1000,2)</f>
        <v>10166.57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50832.83</v>
      </c>
      <c r="H111" s="33">
        <f>ROUND(($I$138*0.25),5)</f>
        <v>50.832830000000001</v>
      </c>
      <c r="I111" s="31"/>
      <c r="J111" s="31">
        <f t="shared" si="6"/>
        <v>50832.83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24399.760000000002</v>
      </c>
      <c r="H116" s="32">
        <f>ROUND(($I$138*0.12),5)</f>
        <v>24.399760000000001</v>
      </c>
      <c r="I116" s="31"/>
      <c r="J116" s="31">
        <f t="shared" si="6"/>
        <v>24399.759999999998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42031</v>
      </c>
      <c r="H121" s="34">
        <v>42.030999999999999</v>
      </c>
      <c r="I121" s="31">
        <v>42.03</v>
      </c>
      <c r="J121" s="31">
        <f t="shared" si="6"/>
        <v>42031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30499.7</v>
      </c>
      <c r="H125" s="32">
        <f>ROUND(($I$138*0.15),5)</f>
        <v>30.499700000000001</v>
      </c>
      <c r="I125" s="31"/>
      <c r="J125" s="31">
        <f t="shared" si="6"/>
        <v>30499.7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22366.440000000002</v>
      </c>
      <c r="H126" s="32">
        <f>ROUND(($I$138*0.11),5)</f>
        <v>22.366440000000001</v>
      </c>
      <c r="I126" s="31"/>
      <c r="J126" s="31">
        <f t="shared" si="6"/>
        <v>22366.44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14233.19</v>
      </c>
      <c r="H128" s="32">
        <f>ROUND(($I$138*0.07),5)</f>
        <v>14.23319</v>
      </c>
      <c r="I128" s="31"/>
      <c r="J128" s="31">
        <f t="shared" si="6"/>
        <v>14233.19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36599.629999999997</v>
      </c>
      <c r="H129" s="32">
        <f>ROUND(($I$138*0.18),5)</f>
        <v>36.599629999999998</v>
      </c>
      <c r="I129" s="31"/>
      <c r="J129" s="31">
        <f t="shared" si="6"/>
        <v>36599.629999999997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14.233181599999917</v>
      </c>
      <c r="I138" s="34">
        <f>J197*0.7</f>
        <v>203.33130159999993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9.0155200000000004</v>
      </c>
      <c r="I139" s="72">
        <f>I140+I141+I142+I143+I144+I145+I146+I147+I148+I149+I150</f>
        <v>9.0155199999999986</v>
      </c>
      <c r="J139" s="72">
        <f ca="1">J140+J141+J142+J143+J144+J145+J146+J147+J148+J149+J150</f>
        <v>9330.24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117.70596</v>
      </c>
      <c r="I151" s="72">
        <f>I152+I153+I154</f>
        <v>117.71</v>
      </c>
      <c r="J151" s="72">
        <f ca="1">J152+J153+J154</f>
        <v>117706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3269.61</v>
      </c>
      <c r="H152" s="32">
        <f ca="1">ROUND((C152*F152*G152/1000),5)</f>
        <v>117.70596</v>
      </c>
      <c r="I152" s="35">
        <v>117.71</v>
      </c>
      <c r="J152" s="31">
        <f ca="1">ROUND(H152*1000,2)</f>
        <v>117706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82.164000000000001</v>
      </c>
      <c r="I169" s="72">
        <f>I170+I171+I172</f>
        <v>82.16</v>
      </c>
      <c r="J169" s="72">
        <f>J170+J171+J172</f>
        <v>82164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82164</v>
      </c>
      <c r="H170" s="32">
        <v>82.164000000000001</v>
      </c>
      <c r="I170" s="35">
        <v>82.16</v>
      </c>
      <c r="J170" s="31">
        <f>ROUND(H170*1000,2)</f>
        <v>82164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141.155</v>
      </c>
      <c r="I173" s="72">
        <v>141.16</v>
      </c>
      <c r="J173" s="72">
        <f>ROUND(H173*1000,2)</f>
        <v>141155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23.803000000000001</v>
      </c>
      <c r="I174" s="72">
        <v>23.8</v>
      </c>
      <c r="J174" s="72">
        <f>ROUND(H174*1000,2)</f>
        <v>23803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20.333130000000001</v>
      </c>
      <c r="I178" s="72">
        <f>I179+I180+I181</f>
        <v>107.14</v>
      </c>
      <c r="J178" s="72">
        <f>J179+J180+J181</f>
        <v>20333.13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20.333130000000001</v>
      </c>
      <c r="I181" s="31">
        <v>107.14</v>
      </c>
      <c r="J181" s="31">
        <f>ROUND(H181*1000,2)</f>
        <v>20333.13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1478.15202</v>
      </c>
      <c r="I194" s="62">
        <f>I10+I9+I42+I46+I109+I139+I151+I155+I160+I165+I169+I173+I174+I175+I178+I45</f>
        <v>1710.0647280000001</v>
      </c>
      <c r="J194" s="63">
        <f ca="1">J10+J9+J42+J46+J109+J139+J151+J155+J160+J165+J169+J173+J174+J175+J178+J45</f>
        <v>985550.98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1478.15202</v>
      </c>
      <c r="I195" s="31">
        <f>J195/1000</f>
        <v>2436.3368300000002</v>
      </c>
      <c r="J195" s="31">
        <v>2436336.83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1710.0647280000001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726.27210200000013</v>
      </c>
      <c r="J197" s="82">
        <v>290.47328799999991</v>
      </c>
    </row>
    <row r="198" spans="1:75" hidden="1" x14ac:dyDescent="0.25">
      <c r="H198" s="49">
        <f>H9+H10+H42+H45+H46+H109+H139+H151+H155+H160+H165+H169+H173+H174+H175+H178+H182</f>
        <v>1478.15202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3">
    <tabColor rgb="FF00B0F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29.788806000000001</v>
      </c>
      <c r="I9" s="72">
        <v>58.24</v>
      </c>
      <c r="J9" s="72">
        <f>ROUND(H9*1000,2)</f>
        <v>29788.81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57.82302</v>
      </c>
      <c r="I10" s="76">
        <f>I11+I12+I13+I14+I15+I16+I20+I31+I35+I38+I39+I40+I41+I19</f>
        <v>57.82302</v>
      </c>
      <c r="J10" s="72">
        <f>J11+J12+J13+J14+J15+J16+J20+J31+J35+J38+J39+J40+J41+J19</f>
        <v>57823.020000000004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40.75</v>
      </c>
      <c r="G11" s="31">
        <v>2.04</v>
      </c>
      <c r="H11" s="34">
        <f>ROUND((F11*G11*K11)/1000,5)</f>
        <v>24.855869999999999</v>
      </c>
      <c r="I11" s="31">
        <f>H11</f>
        <v>24.855869999999999</v>
      </c>
      <c r="J11" s="31">
        <f>ROUND(F11*G11*K11,2)</f>
        <v>24855.87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163-F11</f>
        <v>122.25</v>
      </c>
      <c r="G12" s="31">
        <v>1.78</v>
      </c>
      <c r="H12" s="34">
        <f>ROUND((F12*G12*C12)/1000,5)</f>
        <v>11.31546</v>
      </c>
      <c r="I12" s="31">
        <f>H12</f>
        <v>11.31546</v>
      </c>
      <c r="J12" s="31">
        <f>ROUND(F12*G12*K12,2)</f>
        <v>11315.46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ref="I15:I30" si="0">H15</f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5.0758200000000002</v>
      </c>
      <c r="I16" s="31">
        <f t="shared" si="0"/>
        <v>5.0758200000000002</v>
      </c>
      <c r="J16" s="31">
        <f>J17+J18</f>
        <v>5075.82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40.75</v>
      </c>
      <c r="G17" s="31">
        <v>2.88</v>
      </c>
      <c r="H17" s="32">
        <f>ROUND((F17*G17*C17)/1000,5)</f>
        <v>1.40832</v>
      </c>
      <c r="I17" s="31">
        <f t="shared" si="0"/>
        <v>1.40832</v>
      </c>
      <c r="J17" s="31">
        <f>ROUND(F17*G17*K17,2)</f>
        <v>1408.32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122.25</v>
      </c>
      <c r="G18" s="31">
        <v>2.5</v>
      </c>
      <c r="H18" s="32">
        <f>ROUND((F18*G18*C18)/1000,5)</f>
        <v>3.6675</v>
      </c>
      <c r="I18" s="31">
        <f t="shared" si="0"/>
        <v>3.6675</v>
      </c>
      <c r="J18" s="31">
        <f>ROUND(F18*G18*K18,2)</f>
        <v>3667.5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33.6</v>
      </c>
      <c r="G19" s="31">
        <v>8.43</v>
      </c>
      <c r="H19" s="32">
        <f>ROUND((F19*G19*K19)/1000,5)</f>
        <v>0.28325</v>
      </c>
      <c r="I19" s="31">
        <f t="shared" si="0"/>
        <v>0.28325</v>
      </c>
      <c r="J19" s="31">
        <f>ROUND(F19*G19*K19,2)</f>
        <v>283.25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5.86191</v>
      </c>
      <c r="I20" s="31">
        <f t="shared" si="0"/>
        <v>5.86191</v>
      </c>
      <c r="J20" s="31">
        <f>J21+J22+J23+J24+J25+J26+J27+J28+J29+J30</f>
        <v>5861.9100000000017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901</v>
      </c>
      <c r="G21" s="31">
        <v>2.81</v>
      </c>
      <c r="H21" s="32">
        <f t="shared" ref="H21:H30" si="1">ROUND((F21*G21*K21)/1000,5)</f>
        <v>4.9259300000000001</v>
      </c>
      <c r="I21" s="31">
        <f t="shared" si="0"/>
        <v>4.9259300000000001</v>
      </c>
      <c r="J21" s="31">
        <f t="shared" ref="J21:J30" si="2">ROUND(F21*G21*K21,2)</f>
        <v>4925.93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36</v>
      </c>
      <c r="G22" s="31">
        <v>1.75</v>
      </c>
      <c r="H22" s="32">
        <f t="shared" si="1"/>
        <v>2.8000000000000001E-2</v>
      </c>
      <c r="I22" s="31">
        <f t="shared" si="0"/>
        <v>2.8000000000000001E-2</v>
      </c>
      <c r="J22" s="31">
        <f t="shared" si="2"/>
        <v>28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716</v>
      </c>
      <c r="G23" s="31">
        <v>4.0999999999999996</v>
      </c>
      <c r="H23" s="32">
        <f t="shared" si="1"/>
        <v>0.21976000000000001</v>
      </c>
      <c r="I23" s="31">
        <f t="shared" si="0"/>
        <v>0.21976000000000001</v>
      </c>
      <c r="J23" s="31">
        <f t="shared" si="2"/>
        <v>219.76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717</v>
      </c>
      <c r="G24" s="31">
        <v>4.08</v>
      </c>
      <c r="H24" s="32">
        <f t="shared" si="1"/>
        <v>2.0559999999999998E-2</v>
      </c>
      <c r="I24" s="31">
        <f t="shared" si="0"/>
        <v>2.0559999999999998E-2</v>
      </c>
      <c r="J24" s="31">
        <f t="shared" si="2"/>
        <v>20.56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125</v>
      </c>
      <c r="G25" s="31">
        <v>3.93</v>
      </c>
      <c r="H25" s="32">
        <f t="shared" si="1"/>
        <v>2.751E-2</v>
      </c>
      <c r="I25" s="31">
        <f t="shared" si="0"/>
        <v>2.751E-2</v>
      </c>
      <c r="J25" s="31">
        <f t="shared" si="2"/>
        <v>27.51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786</v>
      </c>
      <c r="G26" s="31">
        <v>2.64</v>
      </c>
      <c r="H26" s="32">
        <f t="shared" si="1"/>
        <v>0.22176000000000001</v>
      </c>
      <c r="I26" s="31">
        <f t="shared" si="0"/>
        <v>0.22176000000000001</v>
      </c>
      <c r="J26" s="31">
        <f t="shared" si="2"/>
        <v>221.76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636</v>
      </c>
      <c r="G27" s="31">
        <v>5.07</v>
      </c>
      <c r="H27" s="32">
        <f t="shared" si="1"/>
        <v>5.6779999999999997E-2</v>
      </c>
      <c r="I27" s="31">
        <f t="shared" si="0"/>
        <v>5.6779999999999997E-2</v>
      </c>
      <c r="J27" s="31">
        <f t="shared" si="2"/>
        <v>56.78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693</v>
      </c>
      <c r="G28" s="31">
        <v>2.52</v>
      </c>
      <c r="H28" s="32">
        <f t="shared" si="1"/>
        <v>8.8199999999999997E-3</v>
      </c>
      <c r="I28" s="31">
        <f t="shared" si="0"/>
        <v>8.8199999999999997E-3</v>
      </c>
      <c r="J28" s="31">
        <f t="shared" si="2"/>
        <v>8.82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7.46028</v>
      </c>
      <c r="I31" s="31">
        <f>I32+I33+I34</f>
        <v>7.46028</v>
      </c>
      <c r="J31" s="31">
        <f>J32+J33+J34</f>
        <v>7460.2800000000007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276</v>
      </c>
      <c r="G32" s="31">
        <v>2.0099999999999998</v>
      </c>
      <c r="H32" s="32">
        <f>ROUND(F32*G32*K32/1000,5)</f>
        <v>1.1095200000000001</v>
      </c>
      <c r="I32" s="31">
        <f>H32</f>
        <v>1.1095200000000001</v>
      </c>
      <c r="J32" s="31">
        <f>ROUND(H32*1000,2)</f>
        <v>1109.52</v>
      </c>
      <c r="K32" s="3">
        <v>2</v>
      </c>
      <c r="L32" s="38"/>
      <c r="M32" s="38">
        <v>276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276</v>
      </c>
      <c r="G33" s="31">
        <v>7.67</v>
      </c>
      <c r="H33" s="32">
        <f>ROUND(G33*F33*K33/1000,5)</f>
        <v>6.3507600000000002</v>
      </c>
      <c r="I33" s="31">
        <f>H33</f>
        <v>6.3507600000000002</v>
      </c>
      <c r="J33" s="31">
        <f>ROUND(H33*1000,2)</f>
        <v>6350.76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268.56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604.26</v>
      </c>
      <c r="G38" s="31">
        <v>1.65</v>
      </c>
      <c r="H38" s="32">
        <f>ROUND((F38*G38*K38)/1000,5)</f>
        <v>0.99702999999999997</v>
      </c>
      <c r="I38" s="31">
        <f>H38</f>
        <v>0.99702999999999997</v>
      </c>
      <c r="J38" s="31">
        <f>ROUND(F38*G38*K38,2)</f>
        <v>997.03</v>
      </c>
      <c r="K38" s="3">
        <v>1</v>
      </c>
      <c r="L38" s="38">
        <f>M37+M38</f>
        <v>604.26</v>
      </c>
      <c r="M38" s="38">
        <v>335.7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6.4000000000000001E-2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15.399468200000005</v>
      </c>
      <c r="I46" s="71">
        <f>I47+I53+I63+I68+I77+I85+I98+I103</f>
        <v>15.399468200000003</v>
      </c>
      <c r="J46" s="72">
        <f>J47+J53+J63+J68+J77+J85+J98+J103</f>
        <v>14937.489999999998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0.76997000000000004</v>
      </c>
      <c r="I47" s="25">
        <f>I48+I49+I50+I51+I52</f>
        <v>0</v>
      </c>
      <c r="J47" s="23">
        <f>J48+J49+J50+J51+J52</f>
        <v>769.97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0.46198</v>
      </c>
      <c r="I49" s="31"/>
      <c r="J49" s="31">
        <f>ROUND(H49*1000,2)</f>
        <v>461.98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0.30798999999999999</v>
      </c>
      <c r="I50" s="31"/>
      <c r="J50" s="31">
        <f>ROUND(H50*1000,2)</f>
        <v>307.99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1.07796</v>
      </c>
      <c r="I53" s="26">
        <f>I54+I55+I56+I57+I58+I59+I60+I61+I62</f>
        <v>0</v>
      </c>
      <c r="J53" s="23">
        <f>J54+J55+J56+J57+J58+J59+J60+J61+J62</f>
        <v>1077.96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1.07796</v>
      </c>
      <c r="I59" s="31"/>
      <c r="J59" s="31">
        <f t="shared" si="3"/>
        <v>1077.96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1.38595</v>
      </c>
      <c r="I68" s="26">
        <f>I69+I70+I71+I72+I75+I76</f>
        <v>0</v>
      </c>
      <c r="J68" s="23">
        <f>J69+J70+J71+J72+J73+J74+J75+J76</f>
        <v>1385.95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1.38595</v>
      </c>
      <c r="I76" s="31"/>
      <c r="J76" s="31">
        <f>ROUND(H76*1000,2)</f>
        <v>1385.95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2.1559200000000001</v>
      </c>
      <c r="I77" s="26">
        <f>I78+I79+I80+I81+I82+I83+I84</f>
        <v>0</v>
      </c>
      <c r="J77" s="23">
        <f>J78+J79+J80+J81+J82+J83+J84</f>
        <v>1693.94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1.07796</v>
      </c>
      <c r="I78" s="31"/>
      <c r="J78" s="31">
        <f t="shared" ref="J78:J83" si="4">ROUND(H78*1000,2)</f>
        <v>1077.96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0.61597999999999997</v>
      </c>
      <c r="I81" s="31"/>
      <c r="J81" s="31">
        <f t="shared" si="4"/>
        <v>615.98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0.46198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5.2358199999999995</v>
      </c>
      <c r="I85" s="26">
        <f>I86+I87+I88+I89+I90+I91+I92+I93+I94+I95+I96+I97</f>
        <v>0</v>
      </c>
      <c r="J85" s="23">
        <f>J86+J87+J88+J89+J90+J91+J92+J93+J94+J95+J96+J97</f>
        <v>5235.8200000000006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1.8479399999999999</v>
      </c>
      <c r="I90" s="31"/>
      <c r="J90" s="31">
        <f t="shared" si="5"/>
        <v>1847.94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2.4639099999999998</v>
      </c>
      <c r="I96" s="31"/>
      <c r="J96" s="31">
        <f t="shared" si="5"/>
        <v>2463.91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0.92396999999999996</v>
      </c>
      <c r="I97" s="31"/>
      <c r="J97" s="31">
        <f t="shared" si="5"/>
        <v>923.97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0.61597999999999997</v>
      </c>
      <c r="I98" s="26">
        <f>I99+I100+I101+I102</f>
        <v>0</v>
      </c>
      <c r="J98" s="23">
        <f>J99+J100+J101+J102</f>
        <v>615.98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0.61597999999999997</v>
      </c>
      <c r="I99" s="31">
        <v>0</v>
      </c>
      <c r="J99" s="31">
        <f>ROUND(H99*1000,2)</f>
        <v>615.98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4.1578682000000047</v>
      </c>
      <c r="I103" s="25">
        <f>I104+I105+I106+I107+I108</f>
        <v>15.399468200000003</v>
      </c>
      <c r="J103" s="23">
        <f>J104+J105+J106+J107+J108</f>
        <v>4157.87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1.0009699999999999</v>
      </c>
      <c r="I106" s="31"/>
      <c r="J106" s="31">
        <f>ROUND(H106*1000,2)</f>
        <v>1000.97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3.156898200000005</v>
      </c>
      <c r="I108" s="34">
        <f>J197-I138-H181</f>
        <v>15.399468200000003</v>
      </c>
      <c r="J108" s="31">
        <f>ROUND(H108*1000,2)</f>
        <v>3156.9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85.723935799999978</v>
      </c>
      <c r="I109" s="71">
        <f>I110+I111+I112+I113+I114+I115+I116+I117+I118+I119+I120+I121+I122+I123+I124+I125+I126+I127+I128+I129+I130+I131+I132+I133+I134+I135+I136+I137+I138</f>
        <v>85.727935799999997</v>
      </c>
      <c r="J109" s="72">
        <f>J110+J111+J112+J113+J114+J115+J116+J117+J118+J119+J120+J121+J122+J123+J124+J125+J126+J127+J128+J129+J130+J131+J132+J133+J134+J135+J136+J137+J138</f>
        <v>82443.179999999993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2343.4</v>
      </c>
      <c r="H110" s="33">
        <f>ROUND(($I$138*0.05),5)</f>
        <v>2.3433999999999999</v>
      </c>
      <c r="I110" s="31"/>
      <c r="J110" s="31">
        <f t="shared" ref="J110:J137" si="6">ROUND(H110*1000,2)</f>
        <v>2343.4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11716.98</v>
      </c>
      <c r="H111" s="33">
        <f>ROUND(($I$138*0.25),5)</f>
        <v>11.71698</v>
      </c>
      <c r="I111" s="31"/>
      <c r="J111" s="31">
        <f t="shared" si="6"/>
        <v>11716.98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5624.1500000000005</v>
      </c>
      <c r="H116" s="32">
        <f>ROUND(($I$138*0.12),5)</f>
        <v>5.6241500000000002</v>
      </c>
      <c r="I116" s="31"/>
      <c r="J116" s="31">
        <f t="shared" si="6"/>
        <v>5624.15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1550</v>
      </c>
      <c r="H120" s="34">
        <v>1.55</v>
      </c>
      <c r="I120" s="31">
        <v>1.55</v>
      </c>
      <c r="J120" s="31">
        <f t="shared" si="6"/>
        <v>1550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37306</v>
      </c>
      <c r="H121" s="34">
        <v>37.305999999999997</v>
      </c>
      <c r="I121" s="31">
        <v>37.31</v>
      </c>
      <c r="J121" s="31">
        <f t="shared" si="6"/>
        <v>37306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7030.1900000000005</v>
      </c>
      <c r="H125" s="32">
        <f>ROUND(($I$138*0.15),5)</f>
        <v>7.0301900000000002</v>
      </c>
      <c r="I125" s="31"/>
      <c r="J125" s="31">
        <f t="shared" si="6"/>
        <v>7030.19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5155.47</v>
      </c>
      <c r="H126" s="32">
        <f>ROUND(($I$138*0.11),5)</f>
        <v>5.1554700000000002</v>
      </c>
      <c r="I126" s="31"/>
      <c r="J126" s="31">
        <f t="shared" si="6"/>
        <v>5155.47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3280.7599999999998</v>
      </c>
      <c r="H128" s="32">
        <f>ROUND(($I$138*0.07),5)</f>
        <v>3.2807599999999999</v>
      </c>
      <c r="I128" s="31"/>
      <c r="J128" s="31">
        <f t="shared" si="6"/>
        <v>3280.76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8436.23</v>
      </c>
      <c r="H129" s="32">
        <f>ROUND(($I$138*0.18),5)</f>
        <v>8.4362300000000001</v>
      </c>
      <c r="I129" s="31"/>
      <c r="J129" s="31">
        <f t="shared" si="6"/>
        <v>8436.23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3.2807557999999926</v>
      </c>
      <c r="I138" s="34">
        <f>J197*0.7</f>
        <v>46.867935799999998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40.592039999999997</v>
      </c>
      <c r="I151" s="72">
        <f>I152+I153+I154</f>
        <v>40.590000000000003</v>
      </c>
      <c r="J151" s="72">
        <f ca="1">J152+J153+J154</f>
        <v>40592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3382.67</v>
      </c>
      <c r="H152" s="32">
        <f ca="1">ROUND((C152*F152*G152/1000),5)</f>
        <v>40.592039999999997</v>
      </c>
      <c r="I152" s="35">
        <v>40.590000000000003</v>
      </c>
      <c r="J152" s="31">
        <f ca="1">ROUND(H152*1000,2)</f>
        <v>40592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16.338000000000001</v>
      </c>
      <c r="I169" s="72">
        <f>I170+I171+I172</f>
        <v>16.34</v>
      </c>
      <c r="J169" s="72">
        <f>J170+J171+J172</f>
        <v>16338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16338</v>
      </c>
      <c r="H170" s="32">
        <v>16.338000000000001</v>
      </c>
      <c r="I170" s="35">
        <v>16.34</v>
      </c>
      <c r="J170" s="31">
        <f>ROUND(H170*1000,2)</f>
        <v>16338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43.786000000000001</v>
      </c>
      <c r="I173" s="72">
        <v>43.79</v>
      </c>
      <c r="J173" s="72">
        <f>ROUND(H173*1000,2)</f>
        <v>43786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3.75</v>
      </c>
      <c r="I174" s="72">
        <v>3.75</v>
      </c>
      <c r="J174" s="72">
        <f>ROUND(H174*1000,2)</f>
        <v>3750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4.6867900000000002</v>
      </c>
      <c r="I178" s="72">
        <f>I179+I180+I181</f>
        <v>21.31</v>
      </c>
      <c r="J178" s="72">
        <f>J179+J180+J181</f>
        <v>4686.79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4.6867900000000002</v>
      </c>
      <c r="I181" s="31">
        <v>21.31</v>
      </c>
      <c r="J181" s="31">
        <f>ROUND(H181*1000,2)</f>
        <v>4686.79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297.88806</v>
      </c>
      <c r="I194" s="62">
        <f>I10+I9+I42+I46+I109+I139+I151+I155+I160+I165+I169+I173+I174+I175+I178+I45</f>
        <v>342.97042400000004</v>
      </c>
      <c r="J194" s="63">
        <f ca="1">J10+J9+J42+J46+J109+J139+J151+J155+J160+J165+J169+J173+J174+J175+J178+J45</f>
        <v>242622.19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297.88806</v>
      </c>
      <c r="I195" s="31">
        <f>J195/1000</f>
        <v>304.52003999999999</v>
      </c>
      <c r="J195" s="31">
        <v>304520.03999999998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342.97042400000004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-38.450384000000042</v>
      </c>
      <c r="J197" s="82">
        <v>66.954194000000001</v>
      </c>
    </row>
    <row r="198" spans="1:75" hidden="1" x14ac:dyDescent="0.25">
      <c r="H198" s="49">
        <f>H9+H10+H42+H45+H46+H109+H139+H151+H155+H160+H165+H169+H173+H174+H175+H178+H182</f>
        <v>297.88806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4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65.05</v>
      </c>
      <c r="I9" s="72">
        <v>65.05</v>
      </c>
      <c r="J9" s="72">
        <f>ROUND(H9*1000,2)</f>
        <v>65050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127.61236</v>
      </c>
      <c r="I10" s="76">
        <f>I11+I12+I13+I14+I15+I16+I20+I31+I35+I38+I39+I40+I41+I19</f>
        <v>127.61236</v>
      </c>
      <c r="J10" s="72">
        <f>J11+J12+J13+J14+J15+J16+J20+J31+J35+J38+J39+J40+J41+J19</f>
        <v>127612.36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56</v>
      </c>
      <c r="G11" s="31">
        <v>2.29</v>
      </c>
      <c r="H11" s="34">
        <f>ROUND((F11*G11*K11)/1000,5)</f>
        <v>38.343760000000003</v>
      </c>
      <c r="I11" s="31">
        <f t="shared" ref="I11:I30" si="0">H11</f>
        <v>38.343760000000003</v>
      </c>
      <c r="J11" s="31">
        <f>ROUND(F11*G11*K11,2)</f>
        <v>38343.760000000002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196-F11</f>
        <v>140</v>
      </c>
      <c r="G12" s="31">
        <v>2</v>
      </c>
      <c r="H12" s="34">
        <f>ROUND((F12*G12*C12)/1000,5)</f>
        <v>14.56</v>
      </c>
      <c r="I12" s="31">
        <f t="shared" si="0"/>
        <v>14.56</v>
      </c>
      <c r="J12" s="31">
        <f>ROUND(F12*G12*K12,2)</f>
        <v>14560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7</v>
      </c>
      <c r="G13" s="31">
        <v>3.04</v>
      </c>
      <c r="H13" s="34">
        <f>ROUND((F13*G13*K13)/1000,5)</f>
        <v>6.3627200000000004</v>
      </c>
      <c r="I13" s="31">
        <f t="shared" si="0"/>
        <v>6.3627200000000004</v>
      </c>
      <c r="J13" s="31">
        <f>ROUND(F13*G13*K13,2)</f>
        <v>6362.72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7</v>
      </c>
      <c r="G14" s="31">
        <v>19.350000000000001</v>
      </c>
      <c r="H14" s="32">
        <f>ROUND((F14*G14*K14)/1000,5)</f>
        <v>7.0434000000000001</v>
      </c>
      <c r="I14" s="31">
        <f t="shared" si="0"/>
        <v>7.0434000000000001</v>
      </c>
      <c r="J14" s="31">
        <f>ROUND(F14*G14*K14,2)</f>
        <v>7043.4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6.5284800000000001</v>
      </c>
      <c r="I16" s="31">
        <f t="shared" si="0"/>
        <v>6.5284800000000001</v>
      </c>
      <c r="J16" s="31">
        <f>J17+J18</f>
        <v>6528.4800000000005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56</v>
      </c>
      <c r="G17" s="31">
        <v>3.29</v>
      </c>
      <c r="H17" s="32">
        <f>ROUND((F17*G17*C17)/1000,5)</f>
        <v>2.21088</v>
      </c>
      <c r="I17" s="31">
        <f t="shared" si="0"/>
        <v>2.21088</v>
      </c>
      <c r="J17" s="31">
        <f>ROUND(F17*G17*K17,2)</f>
        <v>2210.88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140</v>
      </c>
      <c r="G18" s="31">
        <v>2.57</v>
      </c>
      <c r="H18" s="32">
        <f>ROUND((F18*G18*C18)/1000,5)</f>
        <v>4.3175999999999997</v>
      </c>
      <c r="I18" s="31">
        <f t="shared" si="0"/>
        <v>4.3175999999999997</v>
      </c>
      <c r="J18" s="31">
        <f>ROUND(F18*G18*K18,2)</f>
        <v>4317.6000000000004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29.4</v>
      </c>
      <c r="G19" s="31">
        <v>8.43</v>
      </c>
      <c r="H19" s="32">
        <f>ROUND((F19*G19*K19)/1000,5)</f>
        <v>0.24784</v>
      </c>
      <c r="I19" s="31">
        <f t="shared" si="0"/>
        <v>0.24784</v>
      </c>
      <c r="J19" s="31">
        <f>ROUND(F19*G19*K19,2)</f>
        <v>247.84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6.6563300000000005</v>
      </c>
      <c r="I20" s="31">
        <f t="shared" si="0"/>
        <v>6.6563300000000005</v>
      </c>
      <c r="J20" s="31">
        <f>J21+J22+J23+J24+J25+J26+J27+J28+J29+J30</f>
        <v>6656.33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1983.67</v>
      </c>
      <c r="G21" s="31">
        <v>2.81</v>
      </c>
      <c r="H21" s="32">
        <f t="shared" ref="H21:H30" si="1">ROUND((F21*G21*K21)/1000,5)</f>
        <v>5.5741100000000001</v>
      </c>
      <c r="I21" s="31">
        <f t="shared" si="0"/>
        <v>5.5741100000000001</v>
      </c>
      <c r="J21" s="31">
        <f t="shared" ref="J21:J30" si="2">ROUND(F21*G21*K21,2)</f>
        <v>5574.11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45</v>
      </c>
      <c r="G22" s="31">
        <v>1.75</v>
      </c>
      <c r="H22" s="32">
        <f t="shared" si="1"/>
        <v>2.4500000000000001E-2</v>
      </c>
      <c r="I22" s="31">
        <f t="shared" si="0"/>
        <v>2.4500000000000001E-2</v>
      </c>
      <c r="J22" s="31">
        <f t="shared" si="2"/>
        <v>24.5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632</v>
      </c>
      <c r="G23" s="31">
        <v>4.0999999999999996</v>
      </c>
      <c r="H23" s="32">
        <f t="shared" si="1"/>
        <v>0.19228999999999999</v>
      </c>
      <c r="I23" s="31">
        <f t="shared" si="0"/>
        <v>0.19228999999999999</v>
      </c>
      <c r="J23" s="31">
        <f t="shared" si="2"/>
        <v>192.29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633</v>
      </c>
      <c r="G24" s="31">
        <v>4.08</v>
      </c>
      <c r="H24" s="32">
        <f t="shared" si="1"/>
        <v>1.8030000000000001E-2</v>
      </c>
      <c r="I24" s="31">
        <f t="shared" si="0"/>
        <v>1.8030000000000001E-2</v>
      </c>
      <c r="J24" s="31">
        <f t="shared" si="2"/>
        <v>18.03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634</v>
      </c>
      <c r="G25" s="31">
        <v>3.93</v>
      </c>
      <c r="H25" s="32">
        <f t="shared" si="1"/>
        <v>2.409E-2</v>
      </c>
      <c r="I25" s="31">
        <f t="shared" si="0"/>
        <v>2.409E-2</v>
      </c>
      <c r="J25" s="31">
        <f t="shared" si="2"/>
        <v>24.09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712</v>
      </c>
      <c r="G26" s="31">
        <v>2.64</v>
      </c>
      <c r="H26" s="32">
        <f t="shared" si="1"/>
        <v>0.35376000000000002</v>
      </c>
      <c r="I26" s="31">
        <f t="shared" si="0"/>
        <v>0.35376000000000002</v>
      </c>
      <c r="J26" s="31">
        <f t="shared" si="2"/>
        <v>353.76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669</v>
      </c>
      <c r="G27" s="31">
        <v>5.07</v>
      </c>
      <c r="H27" s="32">
        <f t="shared" si="1"/>
        <v>9.7339999999999996E-2</v>
      </c>
      <c r="I27" s="31">
        <f t="shared" si="0"/>
        <v>9.7339999999999996E-2</v>
      </c>
      <c r="J27" s="31">
        <f t="shared" si="2"/>
        <v>97.34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187</v>
      </c>
      <c r="G28" s="31">
        <v>2.52</v>
      </c>
      <c r="H28" s="32">
        <f t="shared" si="1"/>
        <v>1.512E-2</v>
      </c>
      <c r="I28" s="31">
        <f t="shared" si="0"/>
        <v>1.512E-2</v>
      </c>
      <c r="J28" s="31">
        <f t="shared" si="2"/>
        <v>15.12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25.322879999999998</v>
      </c>
      <c r="I31" s="31">
        <f>I32+I33+I34</f>
        <v>25.322879999999998</v>
      </c>
      <c r="J31" s="31">
        <f>J32+J33+J34</f>
        <v>25322.880000000001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352</v>
      </c>
      <c r="G32" s="31">
        <v>2.0099999999999998</v>
      </c>
      <c r="H32" s="32">
        <f>ROUND(F32*G32*K32/1000,5)</f>
        <v>1.4150400000000001</v>
      </c>
      <c r="I32" s="31">
        <f>H32</f>
        <v>1.4150400000000001</v>
      </c>
      <c r="J32" s="31">
        <f>ROUND(H32*1000,2)</f>
        <v>1415.04</v>
      </c>
      <c r="K32" s="3">
        <v>2</v>
      </c>
      <c r="L32" s="38"/>
      <c r="M32" s="38">
        <v>352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352</v>
      </c>
      <c r="G33" s="31">
        <v>7.67</v>
      </c>
      <c r="H33" s="32">
        <f>ROUND(G33*F33*K33/1000,5)</f>
        <v>8.0995200000000001</v>
      </c>
      <c r="I33" s="31">
        <f>H33</f>
        <v>8.0995200000000001</v>
      </c>
      <c r="J33" s="31">
        <f>ROUND(H33*1000,2)</f>
        <v>8099.52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352</v>
      </c>
      <c r="G34" s="31">
        <v>14.97</v>
      </c>
      <c r="H34" s="32">
        <f>ROUND(G34*F34*K34/1000,5)</f>
        <v>15.80832</v>
      </c>
      <c r="I34" s="31">
        <f>H34</f>
        <v>15.80832</v>
      </c>
      <c r="J34" s="31">
        <f>ROUND(H34*1000,2)</f>
        <v>15808.32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181.04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407.34000000000003</v>
      </c>
      <c r="G38" s="31">
        <v>1.65</v>
      </c>
      <c r="H38" s="32">
        <f>ROUND((F38*G38*K38)/1000,5)</f>
        <v>0.67210999999999999</v>
      </c>
      <c r="I38" s="31">
        <f>H38</f>
        <v>0.67210999999999999</v>
      </c>
      <c r="J38" s="31">
        <f>ROUND(F38*G38*K38,2)</f>
        <v>672.11</v>
      </c>
      <c r="K38" s="3">
        <v>1</v>
      </c>
      <c r="L38" s="38">
        <f>M37+M38</f>
        <v>407.34000000000003</v>
      </c>
      <c r="M38" s="38">
        <v>226.3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8.9217300000000002</v>
      </c>
      <c r="I42" s="72">
        <f>I43+I44</f>
        <v>8.9217300000000002</v>
      </c>
      <c r="J42" s="72">
        <f>J43+J44</f>
        <v>8921.73</v>
      </c>
      <c r="K42" s="73"/>
      <c r="Q42" s="74" t="s">
        <v>327</v>
      </c>
      <c r="R42" s="74">
        <v>28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0.11</v>
      </c>
      <c r="G43" s="31">
        <v>222.21</v>
      </c>
      <c r="H43" s="32">
        <f>ROUND((F43*G43*K43)/1000,5)</f>
        <v>8.9217300000000002</v>
      </c>
      <c r="I43" s="31">
        <f>H43</f>
        <v>8.9217300000000002</v>
      </c>
      <c r="J43" s="31">
        <f>ROUND(H43*1000,2)</f>
        <v>8921.73</v>
      </c>
      <c r="K43" s="3">
        <v>365</v>
      </c>
      <c r="L43" s="38"/>
      <c r="M43" s="38"/>
      <c r="N43" s="4">
        <f>ROUND(R42*1.45/365,3)</f>
        <v>0.111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23.138681000000016</v>
      </c>
      <c r="I46" s="71">
        <f>I47+I53+I63+I68+I77+I85+I98+I103</f>
        <v>23.138681000000016</v>
      </c>
      <c r="J46" s="72">
        <f>J47+J53+J63+J68+J77+J85+J98+J103</f>
        <v>22444.519999999997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1.15693</v>
      </c>
      <c r="I47" s="25">
        <f>I48+I49+I50+I51+I52</f>
        <v>0</v>
      </c>
      <c r="J47" s="23">
        <f>J48+J49+J50+J51+J52</f>
        <v>1156.9299999999998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0.69416</v>
      </c>
      <c r="I49" s="31"/>
      <c r="J49" s="31">
        <f>ROUND(H49*1000,2)</f>
        <v>694.16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0.46277000000000001</v>
      </c>
      <c r="I50" s="31"/>
      <c r="J50" s="31">
        <f>ROUND(H50*1000,2)</f>
        <v>462.77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1.61971</v>
      </c>
      <c r="I53" s="26">
        <f>I54+I55+I56+I57+I58+I59+I60+I61+I62</f>
        <v>0</v>
      </c>
      <c r="J53" s="23">
        <f>J54+J55+J56+J57+J58+J59+J60+J61+J62</f>
        <v>1619.71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1.61971</v>
      </c>
      <c r="I59" s="31"/>
      <c r="J59" s="31">
        <f t="shared" si="3"/>
        <v>1619.71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2.0824799999999999</v>
      </c>
      <c r="I68" s="26">
        <f>I69+I70+I71+I72+I75+I76</f>
        <v>0</v>
      </c>
      <c r="J68" s="23">
        <f>J69+J70+J71+J72+J73+J74+J75+J76</f>
        <v>2082.48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2.0824799999999999</v>
      </c>
      <c r="I76" s="31"/>
      <c r="J76" s="31">
        <f>ROUND(H76*1000,2)</f>
        <v>2082.48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3.23942</v>
      </c>
      <c r="I77" s="26">
        <f>I78+I79+I80+I81+I82+I83+I84</f>
        <v>0</v>
      </c>
      <c r="J77" s="23">
        <f>J78+J79+J80+J81+J82+J83+J84</f>
        <v>2545.2600000000002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1.61971</v>
      </c>
      <c r="I78" s="31"/>
      <c r="J78" s="31">
        <f t="shared" ref="J78:J83" si="4">ROUND(H78*1000,2)</f>
        <v>1619.71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0.92554999999999998</v>
      </c>
      <c r="I81" s="31"/>
      <c r="J81" s="31">
        <f t="shared" si="4"/>
        <v>925.55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0.69416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7.8671500000000005</v>
      </c>
      <c r="I85" s="26">
        <f>I86+I87+I88+I89+I90+I91+I92+I93+I94+I95+I96+I97</f>
        <v>0</v>
      </c>
      <c r="J85" s="23">
        <f>J86+J87+J88+J89+J90+J91+J92+J93+J94+J95+J96+J97</f>
        <v>7867.15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2.77664</v>
      </c>
      <c r="I90" s="31"/>
      <c r="J90" s="31">
        <f t="shared" si="5"/>
        <v>2776.64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3.7021899999999999</v>
      </c>
      <c r="I96" s="31"/>
      <c r="J96" s="31">
        <f t="shared" si="5"/>
        <v>3702.19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1.38832</v>
      </c>
      <c r="I97" s="31"/>
      <c r="J97" s="31">
        <f t="shared" si="5"/>
        <v>1388.32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0.92554999999999998</v>
      </c>
      <c r="I98" s="26">
        <f>I99+I100+I101+I102</f>
        <v>0</v>
      </c>
      <c r="J98" s="23">
        <f>J99+J100+J101+J102</f>
        <v>925.55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0.92554999999999998</v>
      </c>
      <c r="I99" s="31">
        <v>0</v>
      </c>
      <c r="J99" s="31">
        <f>ROUND(H99*1000,2)</f>
        <v>925.55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6.2474410000000153</v>
      </c>
      <c r="I103" s="25">
        <f>I104+I105+I106+I107+I108</f>
        <v>23.138681000000016</v>
      </c>
      <c r="J103" s="23">
        <f>J104+J105+J106+J107+J108</f>
        <v>6247.4400000000005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1.5040100000000001</v>
      </c>
      <c r="I106" s="31"/>
      <c r="J106" s="31">
        <f>ROUND(H106*1000,2)</f>
        <v>1504.01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4.7434310000000153</v>
      </c>
      <c r="I108" s="34">
        <f>J197-I138-H181</f>
        <v>23.138681000000016</v>
      </c>
      <c r="J108" s="31">
        <f>ROUND(H108*1000,2)</f>
        <v>4743.43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86.572079000000002</v>
      </c>
      <c r="I109" s="71">
        <f>I110+I111+I112+I113+I114+I115+I116+I117+I118+I119+I120+I121+I122+I123+I124+I125+I126+I127+I128+I129+I130+I131+I132+I133+I134+I135+I136+I137+I138</f>
        <v>86.582079000000007</v>
      </c>
      <c r="J109" s="72">
        <f>J110+J111+J112+J113+J114+J115+J116+J117+J118+J119+J120+J121+J122+J123+J124+J125+J126+J127+J128+J129+J130+J131+J132+J133+J134+J135+J136+J137+J138</f>
        <v>81642.53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3521.1</v>
      </c>
      <c r="H110" s="33">
        <f>ROUND(($I$138*0.05),5)</f>
        <v>3.5211000000000001</v>
      </c>
      <c r="I110" s="31"/>
      <c r="J110" s="31">
        <f t="shared" ref="J110:J137" si="6">ROUND(H110*1000,2)</f>
        <v>3521.1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17605.519999999997</v>
      </c>
      <c r="H111" s="33">
        <f>ROUND(($I$138*0.25),5)</f>
        <v>17.605519999999999</v>
      </c>
      <c r="I111" s="31"/>
      <c r="J111" s="31">
        <f t="shared" si="6"/>
        <v>17605.52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8450.65</v>
      </c>
      <c r="H116" s="32">
        <f>ROUND(($I$138*0.12),5)</f>
        <v>8.4506499999999996</v>
      </c>
      <c r="I116" s="31"/>
      <c r="J116" s="31">
        <f t="shared" si="6"/>
        <v>8450.65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3985</v>
      </c>
      <c r="H120" s="34">
        <v>3.9849999999999999</v>
      </c>
      <c r="I120" s="31">
        <v>3.99</v>
      </c>
      <c r="J120" s="31">
        <f t="shared" si="6"/>
        <v>3985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12165</v>
      </c>
      <c r="H121" s="34">
        <v>12.164999999999999</v>
      </c>
      <c r="I121" s="31">
        <v>12.17</v>
      </c>
      <c r="J121" s="31">
        <f t="shared" si="6"/>
        <v>12165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10563.31</v>
      </c>
      <c r="H125" s="32">
        <f>ROUND(($I$138*0.15),5)</f>
        <v>10.56331</v>
      </c>
      <c r="I125" s="31"/>
      <c r="J125" s="31">
        <f t="shared" si="6"/>
        <v>10563.31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7746.43</v>
      </c>
      <c r="H126" s="32">
        <f>ROUND(($I$138*0.11),5)</f>
        <v>7.7464300000000001</v>
      </c>
      <c r="I126" s="31"/>
      <c r="J126" s="31">
        <f t="shared" si="6"/>
        <v>7746.43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4929.55</v>
      </c>
      <c r="H128" s="32">
        <f>ROUND(($I$138*0.07),5)</f>
        <v>4.9295499999999999</v>
      </c>
      <c r="I128" s="31"/>
      <c r="J128" s="31">
        <f t="shared" si="6"/>
        <v>4929.55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12675.97</v>
      </c>
      <c r="H129" s="32">
        <f>ROUND(($I$138*0.18),5)</f>
        <v>12.67597</v>
      </c>
      <c r="I129" s="31"/>
      <c r="J129" s="31">
        <f t="shared" si="6"/>
        <v>12675.97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4.9295490000000086</v>
      </c>
      <c r="I138" s="34">
        <f>J197*0.7</f>
        <v>70.422079000000011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6.7658800000000001</v>
      </c>
      <c r="I139" s="72">
        <f>I140+I141+I142+I143+I144+I145+I146+I147+I148+I149+I150</f>
        <v>6.7638799999999994</v>
      </c>
      <c r="J139" s="72">
        <f ca="1">J140+J141+J142+J143+J144+J145+J146+J147+J148+J149+J150</f>
        <v>6844.56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4512</v>
      </c>
      <c r="H142" s="34">
        <v>4.5119999999999996</v>
      </c>
      <c r="I142" s="31">
        <v>4.51</v>
      </c>
      <c r="J142" s="31">
        <f t="shared" si="7"/>
        <v>4512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38.921039999999998</v>
      </c>
      <c r="I151" s="72">
        <f>I152+I153+I154</f>
        <v>38.92</v>
      </c>
      <c r="J151" s="72">
        <f ca="1">J152+J153+J154</f>
        <v>38921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3243.42</v>
      </c>
      <c r="H152" s="32">
        <f ca="1">ROUND((C152*F152*G152/1000),5)</f>
        <v>38.921039999999998</v>
      </c>
      <c r="I152" s="35">
        <v>38.92</v>
      </c>
      <c r="J152" s="31">
        <f ca="1">ROUND(H152*1000,2)</f>
        <v>38921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18.25</v>
      </c>
      <c r="I169" s="72">
        <f>I170+I171+I172</f>
        <v>18.25</v>
      </c>
      <c r="J169" s="72">
        <f>J170+J171+J172</f>
        <v>18250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18250</v>
      </c>
      <c r="H170" s="32">
        <v>18.25</v>
      </c>
      <c r="I170" s="35">
        <v>18.25</v>
      </c>
      <c r="J170" s="31">
        <f>ROUND(H170*1000,2)</f>
        <v>18250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57.127000000000002</v>
      </c>
      <c r="I173" s="72">
        <v>57.13</v>
      </c>
      <c r="J173" s="72">
        <f>ROUND(H173*1000,2)</f>
        <v>57127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3.95</v>
      </c>
      <c r="I174" s="72">
        <v>3.95</v>
      </c>
      <c r="J174" s="72">
        <f>ROUND(H174*1000,2)</f>
        <v>3950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1.18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1.18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7.0422099999999999</v>
      </c>
      <c r="I178" s="72">
        <f>I179+I180+I181</f>
        <v>23.81</v>
      </c>
      <c r="J178" s="72">
        <f>J179+J180+J181</f>
        <v>7042.21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7.0422099999999999</v>
      </c>
      <c r="I181" s="31">
        <v>23.81</v>
      </c>
      <c r="J181" s="31">
        <f>ROUND(H181*1000,2)</f>
        <v>7042.21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443.35097999999999</v>
      </c>
      <c r="I194" s="62">
        <f>I10+I9+I42+I46+I109+I139+I151+I155+I160+I165+I169+I173+I174+I175+I178+I45</f>
        <v>461.30872999999997</v>
      </c>
      <c r="J194" s="63">
        <f ca="1">J10+J9+J42+J46+J109+J139+J151+J155+J160+J165+J169+J173+J174+J175+J178+J45</f>
        <v>276920.90000000002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443.35097999999999</v>
      </c>
      <c r="I195" s="31">
        <f>J195/1000</f>
        <v>541.23284999999998</v>
      </c>
      <c r="J195" s="31">
        <v>541232.85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461.30872999999997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79.924120000000016</v>
      </c>
      <c r="J197" s="82">
        <v>100.60297000000003</v>
      </c>
    </row>
    <row r="198" spans="1:75" hidden="1" x14ac:dyDescent="0.25">
      <c r="H198" s="49">
        <f>H9+H10+H42+H45+H46+H109+H139+H151+H155+H160+H165+H169+H173+H174+H175+H178+H182</f>
        <v>443.35097999999999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5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539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62.58</v>
      </c>
      <c r="I9" s="72">
        <v>62.58</v>
      </c>
      <c r="J9" s="72">
        <f>ROUND(H9*1000,2)</f>
        <v>62580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163.48573999999999</v>
      </c>
      <c r="I10" s="76">
        <f>I11+I12+I13+I14+I15+I16+I20+I31+I35+I38+I39+I40+I41+I19</f>
        <v>163.48573999999999</v>
      </c>
      <c r="J10" s="72">
        <f>J11+J12+J13+J14+J15+J16+J20+J31+J35+J38+J39+J40+J41+J19</f>
        <v>163485.74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89.33</v>
      </c>
      <c r="G11" s="31">
        <v>2.29</v>
      </c>
      <c r="H11" s="34">
        <f>ROUND((F11*G11*K11)/1000,5)</f>
        <v>61.165140000000001</v>
      </c>
      <c r="I11" s="31">
        <f t="shared" ref="I11:I30" si="0">H11</f>
        <v>61.165140000000001</v>
      </c>
      <c r="J11" s="31">
        <f>ROUND(F11*G11*K11,2)</f>
        <v>61165.14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268-F11</f>
        <v>178.67000000000002</v>
      </c>
      <c r="G12" s="31">
        <v>2</v>
      </c>
      <c r="H12" s="34">
        <f>ROUND((F12*G12*C12)/1000,5)</f>
        <v>18.581679999999999</v>
      </c>
      <c r="I12" s="31">
        <f t="shared" si="0"/>
        <v>18.581679999999999</v>
      </c>
      <c r="J12" s="31">
        <f>ROUND(F12*G12*K12,2)</f>
        <v>18581.68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</v>
      </c>
      <c r="G13" s="31">
        <v>3.04</v>
      </c>
      <c r="H13" s="34">
        <f>ROUND((F13*G13*K13)/1000,5)</f>
        <v>5.4537599999999999</v>
      </c>
      <c r="I13" s="31">
        <f t="shared" si="0"/>
        <v>5.4537599999999999</v>
      </c>
      <c r="J13" s="31">
        <f>ROUND(F13*G13*K13,2)</f>
        <v>5453.76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</v>
      </c>
      <c r="G14" s="31">
        <v>19.350000000000001</v>
      </c>
      <c r="H14" s="32">
        <f>ROUND((F14*G14*K14)/1000,5)</f>
        <v>6.0372000000000003</v>
      </c>
      <c r="I14" s="31">
        <f t="shared" si="0"/>
        <v>6.0372000000000003</v>
      </c>
      <c r="J14" s="31">
        <f>ROUND(F14*G14*K14,2)</f>
        <v>6037.2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9.0369299999999999</v>
      </c>
      <c r="I16" s="31">
        <f t="shared" si="0"/>
        <v>9.0369299999999999</v>
      </c>
      <c r="J16" s="31">
        <f>J17+J18</f>
        <v>9036.93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89.33</v>
      </c>
      <c r="G17" s="31">
        <v>3.29</v>
      </c>
      <c r="H17" s="32">
        <f>ROUND((F17*G17*C17)/1000,5)</f>
        <v>3.5267499999999998</v>
      </c>
      <c r="I17" s="31">
        <f t="shared" si="0"/>
        <v>3.5267499999999998</v>
      </c>
      <c r="J17" s="31">
        <f>ROUND(F17*G17*K17,2)</f>
        <v>3526.75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178.67000000000002</v>
      </c>
      <c r="G18" s="31">
        <v>2.57</v>
      </c>
      <c r="H18" s="32">
        <f>ROUND((F18*G18*C18)/1000,5)</f>
        <v>5.5101800000000001</v>
      </c>
      <c r="I18" s="31">
        <f t="shared" si="0"/>
        <v>5.5101800000000001</v>
      </c>
      <c r="J18" s="31">
        <f>ROUND(F18*G18*K18,2)</f>
        <v>5510.18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50.4</v>
      </c>
      <c r="G19" s="31">
        <v>8.43</v>
      </c>
      <c r="H19" s="32">
        <f>ROUND((F19*G19*K19)/1000,5)</f>
        <v>0.42487000000000003</v>
      </c>
      <c r="I19" s="31">
        <f t="shared" si="0"/>
        <v>0.42487000000000003</v>
      </c>
      <c r="J19" s="31">
        <f>ROUND(F19*G19*K19,2)</f>
        <v>424.87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8.9566300000000005</v>
      </c>
      <c r="I20" s="31">
        <f t="shared" si="0"/>
        <v>8.9566300000000005</v>
      </c>
      <c r="J20" s="31">
        <f>J21+J22+J23+J24+J25+J26+J27+J28+J29+J30</f>
        <v>8956.630000000001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902</v>
      </c>
      <c r="G21" s="31">
        <v>2.81</v>
      </c>
      <c r="H21" s="32">
        <f t="shared" ref="H21:H30" si="1">ROUND((F21*G21*K21)/1000,5)</f>
        <v>7.7527900000000001</v>
      </c>
      <c r="I21" s="31">
        <f t="shared" si="0"/>
        <v>7.7527900000000001</v>
      </c>
      <c r="J21" s="31">
        <f t="shared" ref="J21:J30" si="2">ROUND(F21*G21*K21,2)</f>
        <v>7752.79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605</v>
      </c>
      <c r="G22" s="31">
        <v>1.75</v>
      </c>
      <c r="H22" s="32">
        <f t="shared" si="1"/>
        <v>4.2000000000000003E-2</v>
      </c>
      <c r="I22" s="31">
        <f t="shared" si="0"/>
        <v>4.2000000000000003E-2</v>
      </c>
      <c r="J22" s="31">
        <f t="shared" si="2"/>
        <v>42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672</v>
      </c>
      <c r="G23" s="31">
        <v>4.0999999999999996</v>
      </c>
      <c r="H23" s="32">
        <f t="shared" si="1"/>
        <v>0.32963999999999999</v>
      </c>
      <c r="I23" s="31">
        <f t="shared" si="0"/>
        <v>0.32963999999999999</v>
      </c>
      <c r="J23" s="31">
        <f t="shared" si="2"/>
        <v>329.64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673</v>
      </c>
      <c r="G24" s="31">
        <v>4.08</v>
      </c>
      <c r="H24" s="32">
        <f t="shared" si="1"/>
        <v>3.0839999999999999E-2</v>
      </c>
      <c r="I24" s="31">
        <f t="shared" si="0"/>
        <v>3.0839999999999999E-2</v>
      </c>
      <c r="J24" s="31">
        <f t="shared" si="2"/>
        <v>30.84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674</v>
      </c>
      <c r="G25" s="31">
        <v>3.93</v>
      </c>
      <c r="H25" s="32">
        <f t="shared" si="1"/>
        <v>4.1270000000000001E-2</v>
      </c>
      <c r="I25" s="31">
        <f t="shared" si="0"/>
        <v>4.1270000000000001E-2</v>
      </c>
      <c r="J25" s="31">
        <f t="shared" si="2"/>
        <v>41.27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129.43</v>
      </c>
      <c r="G26" s="31">
        <v>2.64</v>
      </c>
      <c r="H26" s="32">
        <f t="shared" si="1"/>
        <v>0.3417</v>
      </c>
      <c r="I26" s="31">
        <f t="shared" si="0"/>
        <v>0.3417</v>
      </c>
      <c r="J26" s="31">
        <f t="shared" si="2"/>
        <v>341.7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636</v>
      </c>
      <c r="G27" s="31">
        <v>5.07</v>
      </c>
      <c r="H27" s="32">
        <f t="shared" si="1"/>
        <v>5.6779999999999997E-2</v>
      </c>
      <c r="I27" s="31">
        <f t="shared" si="0"/>
        <v>5.6779999999999997E-2</v>
      </c>
      <c r="J27" s="31">
        <f t="shared" si="2"/>
        <v>56.78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693</v>
      </c>
      <c r="G28" s="31">
        <v>2.52</v>
      </c>
      <c r="H28" s="32">
        <f t="shared" si="1"/>
        <v>8.8199999999999997E-3</v>
      </c>
      <c r="I28" s="31">
        <f t="shared" si="0"/>
        <v>8.8199999999999997E-3</v>
      </c>
      <c r="J28" s="31">
        <f t="shared" si="2"/>
        <v>8.82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30.934199999999997</v>
      </c>
      <c r="I31" s="31">
        <f>I32+I33+I34</f>
        <v>30.934199999999997</v>
      </c>
      <c r="J31" s="31">
        <f>J32+J33+J34</f>
        <v>30934.199999999997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430</v>
      </c>
      <c r="G32" s="31">
        <v>2.0099999999999998</v>
      </c>
      <c r="H32" s="32">
        <f>ROUND(F32*G32*K32/1000,5)</f>
        <v>1.7285999999999999</v>
      </c>
      <c r="I32" s="31">
        <f>H32</f>
        <v>1.7285999999999999</v>
      </c>
      <c r="J32" s="31">
        <f>ROUND(H32*1000,2)</f>
        <v>1728.6</v>
      </c>
      <c r="K32" s="3">
        <v>2</v>
      </c>
      <c r="L32" s="38"/>
      <c r="M32" s="38">
        <v>430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430</v>
      </c>
      <c r="G33" s="31">
        <v>7.67</v>
      </c>
      <c r="H33" s="32">
        <f>ROUND(G33*F33*K33/1000,5)</f>
        <v>9.8942999999999994</v>
      </c>
      <c r="I33" s="31">
        <f>H33</f>
        <v>9.8942999999999994</v>
      </c>
      <c r="J33" s="31">
        <f>ROUND(H33*1000,2)</f>
        <v>9894.2999999999993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430</v>
      </c>
      <c r="G34" s="31">
        <v>14.97</v>
      </c>
      <c r="H34" s="32">
        <f>ROUND(G34*F34*K34/1000,5)</f>
        <v>19.311299999999999</v>
      </c>
      <c r="I34" s="31">
        <f>H34</f>
        <v>19.311299999999999</v>
      </c>
      <c r="J34" s="31">
        <f>ROUND(H34*1000,2)</f>
        <v>19311.3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274.88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618.48</v>
      </c>
      <c r="G38" s="31">
        <v>1.65</v>
      </c>
      <c r="H38" s="32">
        <f>ROUND((F38*G38*K38)/1000,5)</f>
        <v>1.0204899999999999</v>
      </c>
      <c r="I38" s="31">
        <f>H38</f>
        <v>1.0204899999999999</v>
      </c>
      <c r="J38" s="31">
        <f>ROUND(F38*G38*K38,2)</f>
        <v>1020.49</v>
      </c>
      <c r="K38" s="3">
        <v>1</v>
      </c>
      <c r="L38" s="38">
        <f>M37+M38</f>
        <v>618.48</v>
      </c>
      <c r="M38" s="38">
        <v>343.6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11.35493</v>
      </c>
      <c r="I42" s="72">
        <f>I43+I44</f>
        <v>11.35493</v>
      </c>
      <c r="J42" s="72">
        <f>J43+J44</f>
        <v>11354.93</v>
      </c>
      <c r="K42" s="73"/>
      <c r="Q42" s="74" t="s">
        <v>327</v>
      </c>
      <c r="R42" s="74">
        <v>34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0.14000000000000001</v>
      </c>
      <c r="G43" s="31">
        <v>222.21</v>
      </c>
      <c r="H43" s="32">
        <f>ROUND((F43*G43*K43)/1000,5)</f>
        <v>11.35493</v>
      </c>
      <c r="I43" s="31">
        <f>H43</f>
        <v>11.35493</v>
      </c>
      <c r="J43" s="31">
        <f>ROUND(H43*1000,2)</f>
        <v>11354.93</v>
      </c>
      <c r="K43" s="3">
        <v>365</v>
      </c>
      <c r="L43" s="38"/>
      <c r="M43" s="38"/>
      <c r="N43" s="4">
        <f>ROUND(R42*1.45/365,3)</f>
        <v>0.13500000000000001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35.223315000000028</v>
      </c>
      <c r="I46" s="71">
        <f>I47+I53+I63+I68+I77+I85+I98+I103</f>
        <v>35.223315000000028</v>
      </c>
      <c r="J46" s="72">
        <f>J47+J53+J63+J68+J77+J85+J98+J103</f>
        <v>34166.619999999995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1.7611699999999999</v>
      </c>
      <c r="I47" s="25">
        <f>I48+I49+I50+I51+I52</f>
        <v>0</v>
      </c>
      <c r="J47" s="23">
        <f>J48+J49+J50+J51+J52</f>
        <v>1761.17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1.0567</v>
      </c>
      <c r="I49" s="31"/>
      <c r="J49" s="31">
        <f>ROUND(H49*1000,2)</f>
        <v>1056.7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0.70447000000000004</v>
      </c>
      <c r="I50" s="31"/>
      <c r="J50" s="31">
        <f>ROUND(H50*1000,2)</f>
        <v>704.47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2.46563</v>
      </c>
      <c r="I53" s="26">
        <f>I54+I55+I56+I57+I58+I59+I60+I61+I62</f>
        <v>0</v>
      </c>
      <c r="J53" s="23">
        <f>J54+J55+J56+J57+J58+J59+J60+J61+J62</f>
        <v>2465.63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2.46563</v>
      </c>
      <c r="I59" s="31"/>
      <c r="J59" s="31">
        <f t="shared" si="3"/>
        <v>2465.63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3.1701000000000001</v>
      </c>
      <c r="I68" s="26">
        <f>I69+I70+I71+I72+I75+I76</f>
        <v>0</v>
      </c>
      <c r="J68" s="23">
        <f>J69+J70+J71+J72+J73+J74+J75+J76</f>
        <v>3170.1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3.1701000000000001</v>
      </c>
      <c r="I76" s="31"/>
      <c r="J76" s="31">
        <f>ROUND(H76*1000,2)</f>
        <v>3170.1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4.93126</v>
      </c>
      <c r="I77" s="26">
        <f>I78+I79+I80+I81+I82+I83+I84</f>
        <v>0</v>
      </c>
      <c r="J77" s="23">
        <f>J78+J79+J80+J81+J82+J83+J84</f>
        <v>3874.5600000000004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2.46563</v>
      </c>
      <c r="I78" s="31"/>
      <c r="J78" s="31">
        <f t="shared" ref="J78:J83" si="4">ROUND(H78*1000,2)</f>
        <v>2465.63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1.40893</v>
      </c>
      <c r="I81" s="31"/>
      <c r="J81" s="31">
        <f t="shared" si="4"/>
        <v>1408.93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1.0567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11.97593</v>
      </c>
      <c r="I85" s="26">
        <f>I86+I87+I88+I89+I90+I91+I92+I93+I94+I95+I96+I97</f>
        <v>0</v>
      </c>
      <c r="J85" s="23">
        <f>J86+J87+J88+J89+J90+J91+J92+J93+J94+J95+J96+J97</f>
        <v>11975.929999999998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4.2267999999999999</v>
      </c>
      <c r="I90" s="31"/>
      <c r="J90" s="31">
        <f t="shared" si="5"/>
        <v>4226.8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5.6357299999999997</v>
      </c>
      <c r="I96" s="31"/>
      <c r="J96" s="31">
        <f t="shared" si="5"/>
        <v>5635.73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2.1133999999999999</v>
      </c>
      <c r="I97" s="31"/>
      <c r="J97" s="31">
        <f t="shared" si="5"/>
        <v>2113.4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1.40893</v>
      </c>
      <c r="I98" s="26">
        <f>I99+I100+I101+I102</f>
        <v>0</v>
      </c>
      <c r="J98" s="23">
        <f>J99+J100+J101+J102</f>
        <v>1408.93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1.40893</v>
      </c>
      <c r="I99" s="31">
        <v>0</v>
      </c>
      <c r="J99" s="31">
        <f>ROUND(H99*1000,2)</f>
        <v>1408.93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9.5102950000000241</v>
      </c>
      <c r="I103" s="25">
        <f>I104+I105+I106+I107+I108</f>
        <v>35.223315000000028</v>
      </c>
      <c r="J103" s="23">
        <f>J104+J105+J106+J107+J108</f>
        <v>9510.2999999999993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2.28952</v>
      </c>
      <c r="I106" s="31"/>
      <c r="J106" s="31">
        <f>ROUND(H106*1000,2)</f>
        <v>2289.52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7.2207750000000246</v>
      </c>
      <c r="I108" s="34">
        <f>J197-I138-H181</f>
        <v>35.223315000000028</v>
      </c>
      <c r="J108" s="31">
        <f>ROUND(H108*1000,2)</f>
        <v>7220.78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123.97139500000004</v>
      </c>
      <c r="I109" s="71">
        <f>I110+I111+I112+I113+I114+I115+I116+I117+I118+I119+I120+I121+I122+I123+I124+I125+I126+I127+I128+I129+I130+I131+I132+I133+I134+I135+I136+I137+I138</f>
        <v>123.97139500000004</v>
      </c>
      <c r="J109" s="72">
        <f>J110+J111+J112+J113+J114+J115+J116+J117+J118+J119+J120+J121+J122+J123+J124+J125+J126+J127+J128+J129+J130+J131+J132+J133+J134+J135+J136+J137+J138</f>
        <v>116467.29999999999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5360.0700000000006</v>
      </c>
      <c r="H110" s="33">
        <f>ROUND(($I$138*0.05),5)</f>
        <v>5.3600700000000003</v>
      </c>
      <c r="I110" s="31"/>
      <c r="J110" s="31">
        <f t="shared" ref="J110:J137" si="6">ROUND(H110*1000,2)</f>
        <v>5360.07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26800.350000000002</v>
      </c>
      <c r="H111" s="33">
        <f>ROUND(($I$138*0.25),5)</f>
        <v>26.800350000000002</v>
      </c>
      <c r="I111" s="31"/>
      <c r="J111" s="31">
        <f t="shared" si="6"/>
        <v>26800.35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12864.17</v>
      </c>
      <c r="H116" s="32">
        <f>ROUND(($I$138*0.12),5)</f>
        <v>12.86417</v>
      </c>
      <c r="I116" s="31"/>
      <c r="J116" s="31">
        <f t="shared" si="6"/>
        <v>12864.17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4871</v>
      </c>
      <c r="H120" s="34">
        <v>4.8710000000000004</v>
      </c>
      <c r="I120" s="31">
        <v>4.87</v>
      </c>
      <c r="J120" s="31">
        <f t="shared" si="6"/>
        <v>4871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11899</v>
      </c>
      <c r="H121" s="34">
        <v>11.898999999999999</v>
      </c>
      <c r="I121" s="31">
        <v>11.9</v>
      </c>
      <c r="J121" s="31">
        <f t="shared" si="6"/>
        <v>11899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16080.210000000001</v>
      </c>
      <c r="H125" s="32">
        <f>ROUND(($I$138*0.15),5)</f>
        <v>16.080210000000001</v>
      </c>
      <c r="I125" s="31"/>
      <c r="J125" s="31">
        <f t="shared" si="6"/>
        <v>16080.21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11792.15</v>
      </c>
      <c r="H126" s="32">
        <f>ROUND(($I$138*0.11),5)</f>
        <v>11.792149999999999</v>
      </c>
      <c r="I126" s="31"/>
      <c r="J126" s="31">
        <f t="shared" si="6"/>
        <v>11792.15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7504.1</v>
      </c>
      <c r="H128" s="32">
        <f>ROUND(($I$138*0.07),5)</f>
        <v>7.5041000000000002</v>
      </c>
      <c r="I128" s="31"/>
      <c r="J128" s="31">
        <f t="shared" si="6"/>
        <v>7504.1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19296.25</v>
      </c>
      <c r="H129" s="32">
        <f>ROUND(($I$138*0.18),5)</f>
        <v>19.296250000000001</v>
      </c>
      <c r="I129" s="31"/>
      <c r="J129" s="31">
        <f t="shared" si="6"/>
        <v>19296.25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7.5040950000000297</v>
      </c>
      <c r="I138" s="34">
        <f>J197*0.7</f>
        <v>107.20139500000005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8.4557599999999997</v>
      </c>
      <c r="I139" s="72">
        <f>I140+I141+I142+I143+I144+I145+I146+I147+I148+I149+I150</f>
        <v>8.4577600000000004</v>
      </c>
      <c r="J139" s="72">
        <f ca="1">J140+J141+J142+J143+J144+J145+J146+J147+J148+J149+J150</f>
        <v>8613.1200000000008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3948</v>
      </c>
      <c r="H142" s="34">
        <v>3.948</v>
      </c>
      <c r="I142" s="31">
        <v>3.95</v>
      </c>
      <c r="J142" s="31">
        <f t="shared" si="7"/>
        <v>3948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35.966999999999999</v>
      </c>
      <c r="I151" s="72">
        <f>I152+I153+I154</f>
        <v>35.97</v>
      </c>
      <c r="J151" s="72">
        <f ca="1">J152+J153+J154</f>
        <v>35967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2997.25</v>
      </c>
      <c r="H152" s="32">
        <f ca="1">ROUND((C152*F152*G152/1000),5)</f>
        <v>35.966999999999999</v>
      </c>
      <c r="I152" s="35">
        <v>35.97</v>
      </c>
      <c r="J152" s="31">
        <f ca="1">ROUND(H152*1000,2)</f>
        <v>35967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17.553999999999998</v>
      </c>
      <c r="I169" s="72">
        <f>I170+I171+I172</f>
        <v>17.55</v>
      </c>
      <c r="J169" s="72">
        <f>J170+J171+J172</f>
        <v>17554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17554</v>
      </c>
      <c r="H170" s="32">
        <v>17.553999999999998</v>
      </c>
      <c r="I170" s="35">
        <v>17.55</v>
      </c>
      <c r="J170" s="31">
        <f>ROUND(H170*1000,2)</f>
        <v>17554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0</v>
      </c>
      <c r="I173" s="72">
        <v>0</v>
      </c>
      <c r="J173" s="72">
        <f>ROUND(H173*1000,2)</f>
        <v>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4.4109999999999996</v>
      </c>
      <c r="I174" s="72">
        <v>4.41</v>
      </c>
      <c r="J174" s="72">
        <f>ROUND(H174*1000,2)</f>
        <v>4411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1.76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1.76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10.720140000000001</v>
      </c>
      <c r="I178" s="72">
        <f>I179+I180+I181</f>
        <v>22.85</v>
      </c>
      <c r="J178" s="72">
        <f>J179+J180+J181</f>
        <v>10720.14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10.720140000000001</v>
      </c>
      <c r="I181" s="31">
        <v>22.85</v>
      </c>
      <c r="J181" s="31">
        <f>ROUND(H181*1000,2)</f>
        <v>10720.14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473.72328000000005</v>
      </c>
      <c r="I194" s="62">
        <f>I10+I9+I42+I46+I109+I139+I151+I155+I160+I165+I169+I173+I174+I175+I178+I45</f>
        <v>487.61314000000016</v>
      </c>
      <c r="J194" s="63">
        <f ca="1">J10+J9+J42+J46+J109+J139+J151+J155+J160+J165+J169+J173+J174+J175+J178+J45</f>
        <v>221870.22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473.72328000000005</v>
      </c>
      <c r="I195" s="31">
        <f>J195/1000</f>
        <v>520.20020999999997</v>
      </c>
      <c r="J195" s="31">
        <v>520200.21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487.61314000000016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32.587069999999812</v>
      </c>
      <c r="J197" s="82">
        <v>153.14485000000008</v>
      </c>
    </row>
    <row r="198" spans="1:75" hidden="1" x14ac:dyDescent="0.25">
      <c r="H198" s="49">
        <f>H9+H10+H42+H45+H46+H109+H139+H151+H155+H160+H165+H169+H173+H174+H175+H178+H182</f>
        <v>473.72328000000005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6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118.31</v>
      </c>
      <c r="I9" s="72">
        <v>118.31</v>
      </c>
      <c r="J9" s="72">
        <f>ROUND(H9*1000,2)</f>
        <v>118310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178.45627000000002</v>
      </c>
      <c r="I10" s="76">
        <f>I11+I12+I13+I14+I15+I16+I20+I31+I35+I38+I39+I40+I41+I19</f>
        <v>178.45627000000002</v>
      </c>
      <c r="J10" s="72">
        <f>J11+J12+J13+J14+J15+J16+J20+J31+J35+J38+J39+J40+J41+J19</f>
        <v>178456.27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86.29</v>
      </c>
      <c r="G11" s="31">
        <v>2.29</v>
      </c>
      <c r="H11" s="34">
        <f>ROUND((F11*G11*K11)/1000,5)</f>
        <v>59.083629999999999</v>
      </c>
      <c r="I11" s="31">
        <f t="shared" ref="I11:I30" si="0">H11</f>
        <v>59.083629999999999</v>
      </c>
      <c r="J11" s="31">
        <f>ROUND(F11*G11*K11,2)</f>
        <v>59083.63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215.70999999999998</v>
      </c>
      <c r="G12" s="31">
        <v>2</v>
      </c>
      <c r="H12" s="34">
        <f>ROUND((F12*G12*C12)/1000,5)</f>
        <v>22.43384</v>
      </c>
      <c r="I12" s="31">
        <f t="shared" si="0"/>
        <v>22.43384</v>
      </c>
      <c r="J12" s="31">
        <f>ROUND(F12*G12*K12,2)</f>
        <v>22433.84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7</v>
      </c>
      <c r="G13" s="31">
        <v>3.04</v>
      </c>
      <c r="H13" s="34">
        <f>ROUND((F13*G13*K13)/1000,5)</f>
        <v>6.3627200000000004</v>
      </c>
      <c r="I13" s="31">
        <f t="shared" si="0"/>
        <v>6.3627200000000004</v>
      </c>
      <c r="J13" s="31">
        <f>ROUND(F13*G13*K13,2)</f>
        <v>6362.72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7</v>
      </c>
      <c r="G14" s="31">
        <v>19.350000000000001</v>
      </c>
      <c r="H14" s="32">
        <f>ROUND((F14*G14*K14)/1000,5)</f>
        <v>7.0434000000000001</v>
      </c>
      <c r="I14" s="31">
        <f t="shared" si="0"/>
        <v>7.0434000000000001</v>
      </c>
      <c r="J14" s="31">
        <f>ROUND(F14*G14*K14,2)</f>
        <v>7043.4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10.059229999999999</v>
      </c>
      <c r="I16" s="31">
        <f t="shared" si="0"/>
        <v>10.059229999999999</v>
      </c>
      <c r="J16" s="31">
        <f>J17+J18</f>
        <v>10059.23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86.29</v>
      </c>
      <c r="G17" s="31">
        <v>3.29</v>
      </c>
      <c r="H17" s="32">
        <f>ROUND((F17*G17*C17)/1000,5)</f>
        <v>3.40673</v>
      </c>
      <c r="I17" s="31">
        <f t="shared" si="0"/>
        <v>3.40673</v>
      </c>
      <c r="J17" s="31">
        <f>ROUND(F17*G17*K17,2)</f>
        <v>3406.73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215.70999999999998</v>
      </c>
      <c r="G18" s="31">
        <v>2.57</v>
      </c>
      <c r="H18" s="32">
        <f>ROUND((F18*G18*C18)/1000,5)</f>
        <v>6.6524999999999999</v>
      </c>
      <c r="I18" s="31">
        <f t="shared" si="0"/>
        <v>6.6524999999999999</v>
      </c>
      <c r="J18" s="31">
        <f>ROUND(F18*G18*K18,2)</f>
        <v>6652.5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29.4</v>
      </c>
      <c r="G19" s="31">
        <v>8.43</v>
      </c>
      <c r="H19" s="32">
        <f>ROUND((F19*G19*K19)/1000,5)</f>
        <v>0.24784</v>
      </c>
      <c r="I19" s="31">
        <f t="shared" si="0"/>
        <v>0.24784</v>
      </c>
      <c r="J19" s="31">
        <f>ROUND(F19*G19*K19,2)</f>
        <v>247.84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5.6381800000000011</v>
      </c>
      <c r="I20" s="31">
        <f t="shared" si="0"/>
        <v>5.6381800000000011</v>
      </c>
      <c r="J20" s="31">
        <f>J21+J22+J23+J24+J25+J26+J27+J28+J29+J30</f>
        <v>5638.18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1704.67</v>
      </c>
      <c r="G21" s="31">
        <v>2.81</v>
      </c>
      <c r="H21" s="32">
        <f t="shared" ref="H21:H30" si="1">ROUND((F21*G21*K21)/1000,5)</f>
        <v>4.7901199999999999</v>
      </c>
      <c r="I21" s="31">
        <f t="shared" si="0"/>
        <v>4.7901199999999999</v>
      </c>
      <c r="J21" s="31">
        <f t="shared" ref="J21:J30" si="2">ROUND(F21*G21*K21,2)</f>
        <v>4790.12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45</v>
      </c>
      <c r="G22" s="31">
        <v>1.75</v>
      </c>
      <c r="H22" s="32">
        <f t="shared" si="1"/>
        <v>2.4500000000000001E-2</v>
      </c>
      <c r="I22" s="31">
        <f t="shared" si="0"/>
        <v>2.4500000000000001E-2</v>
      </c>
      <c r="J22" s="31">
        <f t="shared" si="2"/>
        <v>24.5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632</v>
      </c>
      <c r="G23" s="31">
        <v>4.0999999999999996</v>
      </c>
      <c r="H23" s="32">
        <f t="shared" si="1"/>
        <v>0.19228999999999999</v>
      </c>
      <c r="I23" s="31">
        <f t="shared" si="0"/>
        <v>0.19228999999999999</v>
      </c>
      <c r="J23" s="31">
        <f t="shared" si="2"/>
        <v>192.29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633</v>
      </c>
      <c r="G24" s="31">
        <v>4.08</v>
      </c>
      <c r="H24" s="32">
        <f t="shared" si="1"/>
        <v>1.8030000000000001E-2</v>
      </c>
      <c r="I24" s="31">
        <f t="shared" si="0"/>
        <v>1.8030000000000001E-2</v>
      </c>
      <c r="J24" s="31">
        <f t="shared" si="2"/>
        <v>18.03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634</v>
      </c>
      <c r="G25" s="31">
        <v>3.93</v>
      </c>
      <c r="H25" s="32">
        <f t="shared" si="1"/>
        <v>2.409E-2</v>
      </c>
      <c r="I25" s="31">
        <f t="shared" si="0"/>
        <v>2.409E-2</v>
      </c>
      <c r="J25" s="31">
        <f t="shared" si="2"/>
        <v>24.09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61.13</v>
      </c>
      <c r="G26" s="31">
        <v>2.64</v>
      </c>
      <c r="H26" s="32">
        <f t="shared" si="1"/>
        <v>0.16138</v>
      </c>
      <c r="I26" s="31">
        <f t="shared" si="0"/>
        <v>0.16138</v>
      </c>
      <c r="J26" s="31">
        <f t="shared" si="2"/>
        <v>161.38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719</v>
      </c>
      <c r="G27" s="31">
        <v>5.07</v>
      </c>
      <c r="H27" s="32">
        <f t="shared" si="1"/>
        <v>6.4899999999999999E-2</v>
      </c>
      <c r="I27" s="31">
        <f t="shared" si="0"/>
        <v>6.4899999999999999E-2</v>
      </c>
      <c r="J27" s="31">
        <f t="shared" si="2"/>
        <v>64.900000000000006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317</v>
      </c>
      <c r="G28" s="31">
        <v>2.52</v>
      </c>
      <c r="H28" s="32">
        <f t="shared" si="1"/>
        <v>1.008E-2</v>
      </c>
      <c r="I28" s="31">
        <f t="shared" si="0"/>
        <v>1.008E-2</v>
      </c>
      <c r="J28" s="31">
        <f t="shared" si="2"/>
        <v>10.08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44.818619999999996</v>
      </c>
      <c r="I31" s="31">
        <f>I32+I33+I34</f>
        <v>44.818619999999996</v>
      </c>
      <c r="J31" s="31">
        <f>J32+J33+J34</f>
        <v>44818.619999999995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623</v>
      </c>
      <c r="G32" s="31">
        <v>2.0099999999999998</v>
      </c>
      <c r="H32" s="32">
        <f>ROUND(F32*G32*K32/1000,5)</f>
        <v>2.5044599999999999</v>
      </c>
      <c r="I32" s="31">
        <f>H32</f>
        <v>2.5044599999999999</v>
      </c>
      <c r="J32" s="31">
        <f>ROUND(H32*1000,2)</f>
        <v>2504.46</v>
      </c>
      <c r="K32" s="3">
        <v>2</v>
      </c>
      <c r="L32" s="38"/>
      <c r="M32" s="38">
        <v>623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623</v>
      </c>
      <c r="G33" s="31">
        <v>7.67</v>
      </c>
      <c r="H33" s="32">
        <f>ROUND(G33*F33*K33/1000,5)</f>
        <v>14.335229999999999</v>
      </c>
      <c r="I33" s="31">
        <f>H33</f>
        <v>14.335229999999999</v>
      </c>
      <c r="J33" s="31">
        <f>ROUND(H33*1000,2)</f>
        <v>14335.23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623</v>
      </c>
      <c r="G34" s="31">
        <v>14.97</v>
      </c>
      <c r="H34" s="32">
        <f>ROUND(G34*F34*K34/1000,5)</f>
        <v>27.978929999999998</v>
      </c>
      <c r="I34" s="31">
        <f>H34</f>
        <v>27.978929999999998</v>
      </c>
      <c r="J34" s="31">
        <f>ROUND(H34*1000,2)</f>
        <v>27978.93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240.8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541.79999999999995</v>
      </c>
      <c r="G38" s="31">
        <v>1.65</v>
      </c>
      <c r="H38" s="32">
        <f>ROUND((F38*G38*K38)/1000,5)</f>
        <v>0.89397000000000004</v>
      </c>
      <c r="I38" s="31">
        <f>H38</f>
        <v>0.89397000000000004</v>
      </c>
      <c r="J38" s="31">
        <f>ROUND(F38*G38*K38,2)</f>
        <v>893.97</v>
      </c>
      <c r="K38" s="3">
        <v>1</v>
      </c>
      <c r="L38" s="38">
        <f>M37+M38</f>
        <v>541.79999999999995</v>
      </c>
      <c r="M38" s="38">
        <v>301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21.898800000000001</v>
      </c>
      <c r="I42" s="72">
        <f>I43+I44</f>
        <v>21.898800000000001</v>
      </c>
      <c r="J42" s="72">
        <f>J43+J44</f>
        <v>21898.799999999999</v>
      </c>
      <c r="K42" s="73"/>
      <c r="Q42" s="74" t="s">
        <v>327</v>
      </c>
      <c r="R42" s="74">
        <v>68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0.27</v>
      </c>
      <c r="G43" s="31">
        <v>222.21</v>
      </c>
      <c r="H43" s="32">
        <f>ROUND((F43*G43*K43)/1000,5)</f>
        <v>21.898800000000001</v>
      </c>
      <c r="I43" s="31">
        <f>H43</f>
        <v>21.898800000000001</v>
      </c>
      <c r="J43" s="31">
        <f>ROUND(H43*1000,2)</f>
        <v>21898.799999999999</v>
      </c>
      <c r="K43" s="3">
        <v>365</v>
      </c>
      <c r="L43" s="38"/>
      <c r="M43" s="38"/>
      <c r="N43" s="4">
        <f>ROUND(R42*1.45/365,3)</f>
        <v>0.27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70.797618999999997</v>
      </c>
      <c r="I46" s="71">
        <f>I47+I53+I63+I68+I77+I85+I98+I103</f>
        <v>70.797618999999997</v>
      </c>
      <c r="J46" s="72">
        <f>J47+J53+J63+J68+J77+J85+J98+J103</f>
        <v>68673.69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3.5398800000000001</v>
      </c>
      <c r="I47" s="25">
        <f>I48+I49+I50+I51+I52</f>
        <v>0</v>
      </c>
      <c r="J47" s="23">
        <f>J48+J49+J50+J51+J52</f>
        <v>3539.88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2.1239300000000001</v>
      </c>
      <c r="I49" s="31"/>
      <c r="J49" s="31">
        <f>ROUND(H49*1000,2)</f>
        <v>2123.9299999999998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1.41595</v>
      </c>
      <c r="I50" s="31"/>
      <c r="J50" s="31">
        <f>ROUND(H50*1000,2)</f>
        <v>1415.95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4.9558299999999997</v>
      </c>
      <c r="I53" s="26">
        <f>I54+I55+I56+I57+I58+I59+I60+I61+I62</f>
        <v>0</v>
      </c>
      <c r="J53" s="23">
        <f>J54+J55+J56+J57+J58+J59+J60+J61+J62</f>
        <v>4955.83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4.9558299999999997</v>
      </c>
      <c r="I59" s="31"/>
      <c r="J59" s="31">
        <f t="shared" si="3"/>
        <v>4955.83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6.3717899999999998</v>
      </c>
      <c r="I68" s="26">
        <f>I69+I70+I71+I72+I75+I76</f>
        <v>0</v>
      </c>
      <c r="J68" s="23">
        <f>J69+J70+J71+J72+J73+J74+J75+J76</f>
        <v>6371.79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6.3717899999999998</v>
      </c>
      <c r="I76" s="31"/>
      <c r="J76" s="31">
        <f>ROUND(H76*1000,2)</f>
        <v>6371.79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9.9116599999999995</v>
      </c>
      <c r="I77" s="26">
        <f>I78+I79+I80+I81+I82+I83+I84</f>
        <v>0</v>
      </c>
      <c r="J77" s="23">
        <f>J78+J79+J80+J81+J82+J83+J84</f>
        <v>7787.73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4.9558299999999997</v>
      </c>
      <c r="I78" s="31"/>
      <c r="J78" s="31">
        <f t="shared" ref="J78:J83" si="4">ROUND(H78*1000,2)</f>
        <v>4955.83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2.8319000000000001</v>
      </c>
      <c r="I81" s="31"/>
      <c r="J81" s="31">
        <f t="shared" si="4"/>
        <v>2831.9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2.1239300000000001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24.071189999999998</v>
      </c>
      <c r="I85" s="26">
        <f>I86+I87+I88+I89+I90+I91+I92+I93+I94+I95+I96+I97</f>
        <v>0</v>
      </c>
      <c r="J85" s="23">
        <f>J86+J87+J88+J89+J90+J91+J92+J93+J94+J95+J96+J97</f>
        <v>24071.190000000002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8.4957100000000008</v>
      </c>
      <c r="I90" s="31"/>
      <c r="J90" s="31">
        <f t="shared" si="5"/>
        <v>8495.7099999999991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11.32762</v>
      </c>
      <c r="I96" s="31"/>
      <c r="J96" s="31">
        <f t="shared" si="5"/>
        <v>11327.62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4.2478600000000002</v>
      </c>
      <c r="I97" s="31"/>
      <c r="J97" s="31">
        <f t="shared" si="5"/>
        <v>4247.8599999999997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2.8319000000000001</v>
      </c>
      <c r="I98" s="26">
        <f>I99+I100+I101+I102</f>
        <v>0</v>
      </c>
      <c r="J98" s="23">
        <f>J99+J100+J101+J102</f>
        <v>2831.9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2.8319000000000001</v>
      </c>
      <c r="I99" s="31">
        <v>0</v>
      </c>
      <c r="J99" s="31">
        <f>ROUND(H99*1000,2)</f>
        <v>2831.9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19.115369000000008</v>
      </c>
      <c r="I103" s="25">
        <f>I104+I105+I106+I107+I108</f>
        <v>70.797618999999997</v>
      </c>
      <c r="J103" s="23">
        <f>J104+J105+J106+J107+J108</f>
        <v>19115.370000000003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4.6018499999999998</v>
      </c>
      <c r="I106" s="31"/>
      <c r="J106" s="31">
        <f>ROUND(H106*1000,2)</f>
        <v>4601.8500000000004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14.513519000000009</v>
      </c>
      <c r="I108" s="34">
        <f>J197-I138-H181</f>
        <v>70.797618999999997</v>
      </c>
      <c r="J108" s="31">
        <f>ROUND(H108*1000,2)</f>
        <v>14513.52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239.90801099999996</v>
      </c>
      <c r="I109" s="71">
        <f>I110+I111+I112+I113+I114+I115+I116+I117+I118+I119+I120+I121+I122+I123+I124+I125+I126+I127+I128+I129+I130+I131+I132+I133+I134+I135+I136+I137+I138</f>
        <v>239.91101099999997</v>
      </c>
      <c r="J109" s="72">
        <f>J110+J111+J112+J113+J114+J115+J116+J117+J118+J119+J120+J121+J122+J123+J124+J125+J126+J127+J128+J129+J130+J131+J132+J133+J134+J135+J136+J137+J138</f>
        <v>224825.03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10773.55</v>
      </c>
      <c r="H110" s="33">
        <f>ROUND(($I$138*0.05),5)</f>
        <v>10.77355</v>
      </c>
      <c r="I110" s="31"/>
      <c r="J110" s="31">
        <f t="shared" ref="J110:J137" si="6">ROUND(H110*1000,2)</f>
        <v>10773.55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53867.75</v>
      </c>
      <c r="H111" s="33">
        <f>ROUND(($I$138*0.25),5)</f>
        <v>53.867750000000001</v>
      </c>
      <c r="I111" s="31"/>
      <c r="J111" s="31">
        <f t="shared" si="6"/>
        <v>53867.75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25856.52</v>
      </c>
      <c r="H116" s="32">
        <f>ROUND(($I$138*0.12),5)</f>
        <v>25.85652</v>
      </c>
      <c r="I116" s="31"/>
      <c r="J116" s="31">
        <f t="shared" si="6"/>
        <v>25856.52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7749</v>
      </c>
      <c r="H120" s="34">
        <v>7.7489999999999997</v>
      </c>
      <c r="I120" s="31">
        <v>7.75</v>
      </c>
      <c r="J120" s="31">
        <f t="shared" si="6"/>
        <v>7749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16688</v>
      </c>
      <c r="H121" s="34">
        <v>16.687999999999999</v>
      </c>
      <c r="I121" s="31">
        <v>16.690000000000001</v>
      </c>
      <c r="J121" s="31">
        <f t="shared" si="6"/>
        <v>16688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32320.65</v>
      </c>
      <c r="H125" s="32">
        <f>ROUND(($I$138*0.15),5)</f>
        <v>32.320650000000001</v>
      </c>
      <c r="I125" s="31"/>
      <c r="J125" s="31">
        <f t="shared" si="6"/>
        <v>32320.65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23701.809999999998</v>
      </c>
      <c r="H126" s="32">
        <f>ROUND(($I$138*0.11),5)</f>
        <v>23.701809999999998</v>
      </c>
      <c r="I126" s="31"/>
      <c r="J126" s="31">
        <f t="shared" si="6"/>
        <v>23701.81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15082.97</v>
      </c>
      <c r="H128" s="32">
        <f>ROUND(($I$138*0.07),5)</f>
        <v>15.08297</v>
      </c>
      <c r="I128" s="31"/>
      <c r="J128" s="31">
        <f t="shared" si="6"/>
        <v>15082.97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38784.78</v>
      </c>
      <c r="H129" s="32">
        <f>ROUND(($I$138*0.18),5)</f>
        <v>38.784779999999998</v>
      </c>
      <c r="I129" s="31"/>
      <c r="J129" s="31">
        <f t="shared" si="6"/>
        <v>38784.78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15.082980999999979</v>
      </c>
      <c r="I138" s="34">
        <f>J197*0.7</f>
        <v>215.47101099999998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6.7658800000000001</v>
      </c>
      <c r="I139" s="72">
        <f>I140+I141+I142+I143+I144+I145+I146+I147+I148+I149+I150</f>
        <v>6.7638799999999994</v>
      </c>
      <c r="J139" s="72">
        <f ca="1">J140+J141+J142+J143+J144+J145+J146+J147+J148+J149+J150</f>
        <v>6844.56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4512</v>
      </c>
      <c r="H142" s="34">
        <v>4.5119999999999996</v>
      </c>
      <c r="I142" s="31">
        <v>4.51</v>
      </c>
      <c r="J142" s="31">
        <f t="shared" si="7"/>
        <v>4512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35.966999999999999</v>
      </c>
      <c r="I151" s="72">
        <f>I152+I153+I154</f>
        <v>35.97</v>
      </c>
      <c r="J151" s="72">
        <f ca="1">J152+J153+J154</f>
        <v>35967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2997.25</v>
      </c>
      <c r="H152" s="32">
        <f ca="1">ROUND((C152*F152*G152/1000),5)</f>
        <v>35.966999999999999</v>
      </c>
      <c r="I152" s="35">
        <v>35.97</v>
      </c>
      <c r="J152" s="31">
        <f ca="1">ROUND(H152*1000,2)</f>
        <v>35967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33.19</v>
      </c>
      <c r="I169" s="72">
        <f>I170+I171+I172</f>
        <v>33.19</v>
      </c>
      <c r="J169" s="72">
        <f>J170+J171+J172</f>
        <v>33190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33190</v>
      </c>
      <c r="H170" s="32">
        <v>33.19</v>
      </c>
      <c r="I170" s="35">
        <v>33.19</v>
      </c>
      <c r="J170" s="31">
        <f>ROUND(H170*1000,2)</f>
        <v>33190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48.375999999999998</v>
      </c>
      <c r="I173" s="72">
        <v>48.38</v>
      </c>
      <c r="J173" s="72">
        <f>ROUND(H173*1000,2)</f>
        <v>48376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13.83</v>
      </c>
      <c r="I174" s="72">
        <v>13.83</v>
      </c>
      <c r="J174" s="72">
        <f>ROUND(H174*1000,2)</f>
        <v>13830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21.5471</v>
      </c>
      <c r="I178" s="72">
        <f>I179+I180+I181</f>
        <v>43.28</v>
      </c>
      <c r="J178" s="72">
        <f>J179+J180+J181</f>
        <v>21547.1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21.5471</v>
      </c>
      <c r="I181" s="31">
        <v>43.28</v>
      </c>
      <c r="J181" s="31">
        <f>ROUND(H181*1000,2)</f>
        <v>21547.1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789.04667999999992</v>
      </c>
      <c r="I194" s="62">
        <f>I10+I9+I42+I46+I109+I139+I151+I155+I160+I165+I169+I173+I174+I175+I178+I45</f>
        <v>810.79757999999993</v>
      </c>
      <c r="J194" s="63">
        <f ca="1">J10+J9+J42+J46+J109+J139+J151+J155+J160+J165+J169+J173+J174+J175+J178+J45</f>
        <v>387574.75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789.04667999999992</v>
      </c>
      <c r="I195" s="31">
        <f>J195/1000</f>
        <v>984.16031999999996</v>
      </c>
      <c r="J195" s="31">
        <v>984160.32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810.79757999999993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173.36274000000003</v>
      </c>
      <c r="J197" s="82">
        <v>307.81572999999997</v>
      </c>
    </row>
    <row r="198" spans="1:75" hidden="1" x14ac:dyDescent="0.25">
      <c r="H198" s="49">
        <f>H9+H10+H42+H45+H46+H109+H139+H151+H155+H160+H165+H169+H173+H174+H175+H178+H182</f>
        <v>789.04668000000004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00B0F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424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65.349999999999994</v>
      </c>
      <c r="I9" s="72">
        <v>65.349999999999994</v>
      </c>
      <c r="J9" s="72">
        <f>ROUND(H9*1000,2)</f>
        <v>65350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125.74793000000003</v>
      </c>
      <c r="I10" s="76">
        <f>I11+I12+I13+I14+I15+I16+I20+I31+I35+I38+I39+I40+I41+I19</f>
        <v>123.95561000000002</v>
      </c>
      <c r="J10" s="72">
        <f>J11+J12+J13+J14+J15+J16+J20+J31+J35+J38+J39+J40+J41+J19</f>
        <v>123955.61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121.8</v>
      </c>
      <c r="G11" s="31">
        <v>2.04</v>
      </c>
      <c r="H11" s="34">
        <f>ROUND((F11*G11*K11)/1000,5)</f>
        <v>74.293130000000005</v>
      </c>
      <c r="I11" s="31">
        <f>H11</f>
        <v>74.293130000000005</v>
      </c>
      <c r="J11" s="31">
        <f>ROUND(F11*G11*K11,2)</f>
        <v>74293.13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304.5-F11</f>
        <v>182.7</v>
      </c>
      <c r="G12" s="31">
        <v>1.78</v>
      </c>
      <c r="H12" s="34">
        <f>ROUND((F12*G12*C12)/1000,5)</f>
        <v>16.910710000000002</v>
      </c>
      <c r="I12" s="31">
        <f>H12</f>
        <v>16.910710000000002</v>
      </c>
      <c r="J12" s="31">
        <f>ROUND(F12*G12*K12,2)</f>
        <v>16910.71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9.69041</v>
      </c>
      <c r="I16" s="31">
        <f t="shared" si="0"/>
        <v>9.69041</v>
      </c>
      <c r="J16" s="31">
        <f>J17+J18</f>
        <v>9690.41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121.8</v>
      </c>
      <c r="G17" s="31">
        <v>2.88</v>
      </c>
      <c r="H17" s="32">
        <f>ROUND((F17*G17*C17)/1000,5)</f>
        <v>4.2094100000000001</v>
      </c>
      <c r="I17" s="31">
        <f t="shared" si="0"/>
        <v>4.2094100000000001</v>
      </c>
      <c r="J17" s="31">
        <f>ROUND(F17*G17*K17,2)</f>
        <v>4209.41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182.7</v>
      </c>
      <c r="G18" s="31">
        <v>2.5</v>
      </c>
      <c r="H18" s="32">
        <f>ROUND((F18*G18*C18)/1000,5)</f>
        <v>5.4809999999999999</v>
      </c>
      <c r="I18" s="31">
        <f t="shared" si="0"/>
        <v>5.4809999999999999</v>
      </c>
      <c r="J18" s="31">
        <f>ROUND(F18*G18*K18,2)</f>
        <v>5481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5.3228599999999995</v>
      </c>
      <c r="I20" s="31">
        <f t="shared" si="0"/>
        <v>5.3228599999999995</v>
      </c>
      <c r="J20" s="31">
        <f>J21+J22+J23+J24+J25+J26+J27+J28+J29+J30</f>
        <v>5322.8600000000006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725</v>
      </c>
      <c r="G21" s="31">
        <v>2.81</v>
      </c>
      <c r="H21" s="32">
        <f t="shared" ref="H21:H30" si="1">ROUND((F21*G21*K21)/1000,5)</f>
        <v>3.7120099999999998</v>
      </c>
      <c r="I21" s="31">
        <f t="shared" si="0"/>
        <v>3.7120099999999998</v>
      </c>
      <c r="J21" s="31">
        <f t="shared" ref="J21:J30" si="2">ROUND(F21*G21*K21,2)</f>
        <v>3712.01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726</v>
      </c>
      <c r="G26" s="31">
        <v>2.64</v>
      </c>
      <c r="H26" s="32">
        <f t="shared" si="1"/>
        <v>0.48232999999999998</v>
      </c>
      <c r="I26" s="31">
        <f t="shared" si="0"/>
        <v>0.48232999999999998</v>
      </c>
      <c r="J26" s="31">
        <f t="shared" si="2"/>
        <v>482.33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12.217560000000001</v>
      </c>
      <c r="I31" s="31">
        <f>I32+I33+I34</f>
        <v>12.217560000000001</v>
      </c>
      <c r="J31" s="31">
        <f>J32+J33+J34</f>
        <v>12217.560000000001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452</v>
      </c>
      <c r="G32" s="31">
        <v>2.0099999999999998</v>
      </c>
      <c r="H32" s="32">
        <f>ROUND(F32*G32*K32/1000,5)</f>
        <v>1.81704</v>
      </c>
      <c r="I32" s="31">
        <f>H32</f>
        <v>1.81704</v>
      </c>
      <c r="J32" s="31">
        <f>ROUND(H32*1000,2)</f>
        <v>1817.04</v>
      </c>
      <c r="K32" s="3">
        <v>2</v>
      </c>
      <c r="L32" s="38"/>
      <c r="M32" s="38">
        <v>452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452</v>
      </c>
      <c r="G33" s="31">
        <v>7.67</v>
      </c>
      <c r="H33" s="32">
        <f>ROUND(G33*F33*K33/1000,5)</f>
        <v>10.40052</v>
      </c>
      <c r="I33" s="31">
        <f>H33</f>
        <v>10.40052</v>
      </c>
      <c r="J33" s="31">
        <f>ROUND(H33*1000,2)</f>
        <v>10400.52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1.7923199999999999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16</v>
      </c>
      <c r="G37" s="31">
        <v>56.01</v>
      </c>
      <c r="H37" s="32">
        <f>ROUND(G37*F37*C37/1000,5)</f>
        <v>1.7923199999999999</v>
      </c>
      <c r="I37" s="31"/>
      <c r="J37" s="31"/>
      <c r="L37" s="38"/>
      <c r="M37" s="38">
        <v>328.64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739.44</v>
      </c>
      <c r="G38" s="31">
        <v>1.65</v>
      </c>
      <c r="H38" s="32">
        <f>ROUND((F38*G38*K38)/1000,5)</f>
        <v>1.2200800000000001</v>
      </c>
      <c r="I38" s="31">
        <f>H38</f>
        <v>1.2200800000000001</v>
      </c>
      <c r="J38" s="31">
        <f>ROUND(F38*G38*K38,2)</f>
        <v>1220.08</v>
      </c>
      <c r="K38" s="3">
        <v>1</v>
      </c>
      <c r="L38" s="38">
        <f>M37+M38</f>
        <v>739.44</v>
      </c>
      <c r="M38" s="38">
        <v>410.8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50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0.19900000000000001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19.312252999999991</v>
      </c>
      <c r="I46" s="71">
        <f>I47+I53+I63+I68+I77+I85+I98+I103</f>
        <v>19.312252999999991</v>
      </c>
      <c r="J46" s="72">
        <f>J47+J53+J63+J68+J77+J85+J98+J103</f>
        <v>18732.88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0.96562000000000003</v>
      </c>
      <c r="I47" s="25">
        <f>I48+I49+I50+I51+I52</f>
        <v>0</v>
      </c>
      <c r="J47" s="23">
        <f>J48+J49+J50+J51+J52</f>
        <v>965.62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0.57937000000000005</v>
      </c>
      <c r="I49" s="31"/>
      <c r="J49" s="31">
        <f>ROUND(H49*1000,2)</f>
        <v>579.37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0.38624999999999998</v>
      </c>
      <c r="I50" s="31"/>
      <c r="J50" s="31">
        <f>ROUND(H50*1000,2)</f>
        <v>386.25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1.3518600000000001</v>
      </c>
      <c r="I53" s="26">
        <f>I54+I55+I56+I57+I58+I59+I60+I61+I62</f>
        <v>0</v>
      </c>
      <c r="J53" s="23">
        <f>J54+J55+J56+J57+J58+J59+J60+J61+J62</f>
        <v>1351.86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1.3518600000000001</v>
      </c>
      <c r="I59" s="31"/>
      <c r="J59" s="31">
        <f t="shared" si="3"/>
        <v>1351.86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1.7381</v>
      </c>
      <c r="I68" s="26">
        <f>I69+I70+I71+I72+I75+I76</f>
        <v>0</v>
      </c>
      <c r="J68" s="23">
        <f>J69+J70+J71+J72+J73+J74+J75+J76</f>
        <v>1738.1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1.7381</v>
      </c>
      <c r="I76" s="31"/>
      <c r="J76" s="31">
        <f>ROUND(H76*1000,2)</f>
        <v>1738.1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2.7037200000000001</v>
      </c>
      <c r="I77" s="26">
        <f>I78+I79+I80+I81+I82+I83+I84</f>
        <v>0</v>
      </c>
      <c r="J77" s="23">
        <f>J78+J79+J80+J81+J82+J83+J84</f>
        <v>2124.35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1.3518600000000001</v>
      </c>
      <c r="I78" s="31"/>
      <c r="J78" s="31">
        <f t="shared" ref="J78:J83" si="4">ROUND(H78*1000,2)</f>
        <v>1351.86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0.77249000000000001</v>
      </c>
      <c r="I81" s="31"/>
      <c r="J81" s="31">
        <f t="shared" si="4"/>
        <v>772.49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0.57937000000000005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6.5661699999999996</v>
      </c>
      <c r="I85" s="26">
        <f>I86+I87+I88+I89+I90+I91+I92+I93+I94+I95+I96+I97</f>
        <v>0</v>
      </c>
      <c r="J85" s="23">
        <f>J86+J87+J88+J89+J90+J91+J92+J93+J94+J95+J96+J97</f>
        <v>6566.17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2.3174700000000001</v>
      </c>
      <c r="I90" s="31"/>
      <c r="J90" s="31">
        <f t="shared" si="5"/>
        <v>2317.4699999999998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3.08996</v>
      </c>
      <c r="I96" s="31"/>
      <c r="J96" s="31">
        <f t="shared" si="5"/>
        <v>3089.96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1.1587400000000001</v>
      </c>
      <c r="I97" s="31"/>
      <c r="J97" s="31">
        <f t="shared" si="5"/>
        <v>1158.74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0.77249000000000001</v>
      </c>
      <c r="I98" s="26">
        <f>I99+I100+I101+I102</f>
        <v>0</v>
      </c>
      <c r="J98" s="23">
        <f>J99+J100+J101+J102</f>
        <v>772.49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0.77249000000000001</v>
      </c>
      <c r="I99" s="31">
        <v>0</v>
      </c>
      <c r="J99" s="31">
        <f>ROUND(H99*1000,2)</f>
        <v>772.49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5.2142929999999916</v>
      </c>
      <c r="I103" s="25">
        <f>I104+I105+I106+I107+I108</f>
        <v>19.312252999999991</v>
      </c>
      <c r="J103" s="23">
        <f>J104+J105+J106+J107+J108</f>
        <v>5214.29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1.2553000000000001</v>
      </c>
      <c r="I106" s="31"/>
      <c r="J106" s="31">
        <f>ROUND(H106*1000,2)</f>
        <v>1255.3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3.9589929999999915</v>
      </c>
      <c r="I108" s="34">
        <f>J197-I138-H181</f>
        <v>19.312252999999991</v>
      </c>
      <c r="J108" s="31">
        <f>ROUND(H108*1000,2)</f>
        <v>3958.99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80.669416999999981</v>
      </c>
      <c r="I109" s="71">
        <f>I110+I111+I112+I113+I114+I115+I116+I117+I118+I119+I120+I121+I122+I123+I124+I125+I126+I127+I128+I129+I130+I131+I132+I133+I134+I135+I136+I137+I138</f>
        <v>80.666416999999967</v>
      </c>
      <c r="J109" s="72">
        <f>J110+J111+J112+J113+J114+J115+J116+J117+J118+J119+J120+J121+J122+J123+J124+J125+J126+J127+J128+J129+J130+J131+J132+J133+J134+J135+J136+J137+J138</f>
        <v>76555.070000000007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2938.82</v>
      </c>
      <c r="H110" s="33">
        <f>ROUND(($I$138*0.05),5)</f>
        <v>2.9388200000000002</v>
      </c>
      <c r="I110" s="31"/>
      <c r="J110" s="31">
        <f t="shared" ref="J110:J137" si="6">ROUND(H110*1000,2)</f>
        <v>2938.82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14694.1</v>
      </c>
      <c r="H111" s="33">
        <f>ROUND(($I$138*0.25),5)</f>
        <v>14.694100000000001</v>
      </c>
      <c r="I111" s="31"/>
      <c r="J111" s="31">
        <f t="shared" si="6"/>
        <v>14694.1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7053.17</v>
      </c>
      <c r="H116" s="32">
        <f>ROUND(($I$138*0.12),5)</f>
        <v>7.0531699999999997</v>
      </c>
      <c r="I116" s="31"/>
      <c r="J116" s="31">
        <f t="shared" si="6"/>
        <v>7053.17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21893</v>
      </c>
      <c r="H121" s="34">
        <v>21.893000000000001</v>
      </c>
      <c r="I121" s="31">
        <v>21.89</v>
      </c>
      <c r="J121" s="31">
        <f t="shared" si="6"/>
        <v>21893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8816.4599999999991</v>
      </c>
      <c r="H125" s="32">
        <f>ROUND(($I$138*0.15),5)</f>
        <v>8.8164599999999993</v>
      </c>
      <c r="I125" s="31"/>
      <c r="J125" s="31">
        <f t="shared" si="6"/>
        <v>8816.4599999999991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6465.4100000000008</v>
      </c>
      <c r="H126" s="32">
        <f>ROUND(($I$138*0.11),5)</f>
        <v>6.4654100000000003</v>
      </c>
      <c r="I126" s="31"/>
      <c r="J126" s="31">
        <f t="shared" si="6"/>
        <v>6465.41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4114.3500000000004</v>
      </c>
      <c r="H128" s="32">
        <f>ROUND(($I$138*0.07),5)</f>
        <v>4.11435</v>
      </c>
      <c r="I128" s="31"/>
      <c r="J128" s="31">
        <f t="shared" si="6"/>
        <v>4114.3500000000004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10579.76</v>
      </c>
      <c r="H129" s="32">
        <f>ROUND(($I$138*0.18),5)</f>
        <v>10.57976</v>
      </c>
      <c r="I129" s="31"/>
      <c r="J129" s="31">
        <f t="shared" si="6"/>
        <v>10579.76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4.1143469999999756</v>
      </c>
      <c r="I138" s="34">
        <f>J197*0.7</f>
        <v>58.776416999999974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67.164000000000001</v>
      </c>
      <c r="I151" s="72">
        <f>I152+I153+I154</f>
        <v>67.16</v>
      </c>
      <c r="J151" s="72">
        <f ca="1">J152+J153+J154</f>
        <v>67164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2798.5</v>
      </c>
      <c r="H152" s="32">
        <f ca="1">ROUND((C152*F152*G152/1000),5)</f>
        <v>67.164000000000001</v>
      </c>
      <c r="I152" s="35">
        <v>67.16</v>
      </c>
      <c r="J152" s="31">
        <f ca="1">ROUND(H152*1000,2)</f>
        <v>67164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8.6669999999999998</v>
      </c>
      <c r="I165" s="72">
        <f>I166+I167+I168</f>
        <v>8.67</v>
      </c>
      <c r="J165" s="72">
        <f>J166+J167+J168</f>
        <v>8667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8667</v>
      </c>
      <c r="H166" s="34">
        <v>8.6669999999999998</v>
      </c>
      <c r="I166" s="31">
        <v>8.67</v>
      </c>
      <c r="J166" s="31">
        <f>ROUND(H166*1000,2)</f>
        <v>8667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18.332999999999998</v>
      </c>
      <c r="I169" s="72">
        <f>I170+I171+I172</f>
        <v>18.329999999999998</v>
      </c>
      <c r="J169" s="72">
        <f>J170+J171+J172</f>
        <v>18333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18333</v>
      </c>
      <c r="H170" s="32">
        <v>18.332999999999998</v>
      </c>
      <c r="I170" s="35">
        <v>18.329999999999998</v>
      </c>
      <c r="J170" s="31">
        <f>ROUND(H170*1000,2)</f>
        <v>18333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93.385999999999996</v>
      </c>
      <c r="I173" s="72">
        <v>93.39</v>
      </c>
      <c r="J173" s="72">
        <f>ROUND(H173*1000,2)</f>
        <v>93386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5.7080000000000002</v>
      </c>
      <c r="I174" s="72">
        <v>5.71</v>
      </c>
      <c r="J174" s="72">
        <f>ROUND(H174*1000,2)</f>
        <v>5708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5.8776400000000004</v>
      </c>
      <c r="I178" s="72">
        <f>I179+I180+I181</f>
        <v>23.91</v>
      </c>
      <c r="J178" s="72">
        <f>J179+J180+J181</f>
        <v>5877.64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5.8776400000000004</v>
      </c>
      <c r="I181" s="31">
        <v>23.91</v>
      </c>
      <c r="J181" s="31">
        <f>ROUND(H181*1000,2)</f>
        <v>5877.64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490.21523999999999</v>
      </c>
      <c r="I194" s="62">
        <f>I10+I9+I42+I46+I109+I139+I151+I155+I160+I165+I169+I173+I174+I175+I178+I45</f>
        <v>506.45427999999993</v>
      </c>
      <c r="J194" s="63">
        <f ca="1">J10+J9+J42+J46+J109+J139+J151+J155+J160+J165+J169+J173+J174+J175+J178+J45</f>
        <v>336133.86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490.21523999999999</v>
      </c>
      <c r="I195" s="31">
        <f>J195/1000</f>
        <v>490.21523999999999</v>
      </c>
      <c r="J195" s="31">
        <v>490215.24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506.45427999999993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-16.239039999999932</v>
      </c>
      <c r="J197" s="82">
        <v>83.966309999999964</v>
      </c>
    </row>
    <row r="198" spans="1:75" hidden="1" x14ac:dyDescent="0.25">
      <c r="H198" s="49">
        <f>H9+H10+H42+H45+H46+H109+H139+H151+H155+H160+H165+H169+H173+H174+H175+H178+H182</f>
        <v>490.21523999999999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7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70.025766000000019</v>
      </c>
      <c r="I9" s="72">
        <v>164</v>
      </c>
      <c r="J9" s="72">
        <f>ROUND(H9*1000,2)</f>
        <v>70025.77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122.78774000000001</v>
      </c>
      <c r="I10" s="76">
        <f>I11+I12+I13+I14+I15+I16+I20+I31+I35+I38+I39+I40+I41+I19</f>
        <v>122.11562000000002</v>
      </c>
      <c r="J10" s="72">
        <f>J11+J12+J13+J14+J15+J16+J20+J31+J35+J38+J39+J40+J41+J19</f>
        <v>122115.62000000001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42.22</v>
      </c>
      <c r="G11" s="31">
        <v>2.29</v>
      </c>
      <c r="H11" s="34">
        <f>ROUND((F11*G11*K11)/1000,5)</f>
        <v>28.908460000000002</v>
      </c>
      <c r="I11" s="31">
        <f t="shared" ref="I11:I30" si="0">H11</f>
        <v>28.908460000000002</v>
      </c>
      <c r="J11" s="31">
        <f>ROUND(F11*G11*K11,2)</f>
        <v>28908.46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147.78</v>
      </c>
      <c r="G12" s="31">
        <v>2</v>
      </c>
      <c r="H12" s="34">
        <f>ROUND((F12*G12*C12)/1000,5)</f>
        <v>15.369120000000001</v>
      </c>
      <c r="I12" s="31">
        <f t="shared" si="0"/>
        <v>15.369120000000001</v>
      </c>
      <c r="J12" s="31">
        <f>ROUND(F12*G12*K12,2)</f>
        <v>15369.12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6.2243900000000005</v>
      </c>
      <c r="I16" s="31">
        <f t="shared" si="0"/>
        <v>6.2243900000000005</v>
      </c>
      <c r="J16" s="31">
        <f>J17+J18</f>
        <v>6224.3899999999994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42.22</v>
      </c>
      <c r="G17" s="31">
        <v>3.29</v>
      </c>
      <c r="H17" s="32">
        <f>ROUND((F17*G17*C17)/1000,5)</f>
        <v>1.6668499999999999</v>
      </c>
      <c r="I17" s="31">
        <f t="shared" si="0"/>
        <v>1.6668499999999999</v>
      </c>
      <c r="J17" s="31">
        <f>ROUND(F17*G17*K17,2)</f>
        <v>1666.85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147.78</v>
      </c>
      <c r="G18" s="31">
        <v>2.57</v>
      </c>
      <c r="H18" s="32">
        <f>ROUND((F18*G18*C18)/1000,5)</f>
        <v>4.5575400000000004</v>
      </c>
      <c r="I18" s="31">
        <f t="shared" si="0"/>
        <v>4.5575400000000004</v>
      </c>
      <c r="J18" s="31">
        <f>ROUND(F18*G18*K18,2)</f>
        <v>4557.54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11.485940000000001</v>
      </c>
      <c r="I20" s="31">
        <f t="shared" si="0"/>
        <v>11.485940000000001</v>
      </c>
      <c r="J20" s="31">
        <f>J21+J22+J23+J24+J25+J26+J27+J28+J29+J30</f>
        <v>11485.939999999999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903</v>
      </c>
      <c r="G21" s="31">
        <v>2.81</v>
      </c>
      <c r="H21" s="32">
        <f t="shared" ref="H21:H30" si="1">ROUND((F21*G21*K21)/1000,5)</f>
        <v>10.54874</v>
      </c>
      <c r="I21" s="31">
        <f t="shared" si="0"/>
        <v>10.54874</v>
      </c>
      <c r="J21" s="31">
        <f t="shared" ref="J21:J30" si="2">ROUND(F21*G21*K21,2)</f>
        <v>10548.74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63.33</v>
      </c>
      <c r="G26" s="31">
        <v>2.64</v>
      </c>
      <c r="H26" s="32">
        <f t="shared" si="1"/>
        <v>0.16719000000000001</v>
      </c>
      <c r="I26" s="31">
        <f t="shared" si="0"/>
        <v>0.16719000000000001</v>
      </c>
      <c r="J26" s="31">
        <f t="shared" si="2"/>
        <v>167.19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20.083290000000002</v>
      </c>
      <c r="I31" s="31">
        <f>I32+I33+I34</f>
        <v>20.083290000000002</v>
      </c>
      <c r="J31" s="31">
        <f>J32+J33+J34</f>
        <v>20083.29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743</v>
      </c>
      <c r="G32" s="31">
        <v>2.0099999999999998</v>
      </c>
      <c r="H32" s="32">
        <f>ROUND(F32*G32*K32/1000,5)</f>
        <v>2.9868600000000001</v>
      </c>
      <c r="I32" s="31">
        <f>H32</f>
        <v>2.9868600000000001</v>
      </c>
      <c r="J32" s="31">
        <f>ROUND(H32*1000,2)</f>
        <v>2986.86</v>
      </c>
      <c r="K32" s="3">
        <v>2</v>
      </c>
      <c r="L32" s="38"/>
      <c r="M32" s="38">
        <v>743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743</v>
      </c>
      <c r="G33" s="31">
        <v>7.67</v>
      </c>
      <c r="H33" s="32">
        <f>ROUND(G33*F33*K33/1000,5)</f>
        <v>17.096430000000002</v>
      </c>
      <c r="I33" s="31">
        <f>H33</f>
        <v>17.096430000000002</v>
      </c>
      <c r="J33" s="31">
        <f>ROUND(H33*1000,2)</f>
        <v>17096.43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165.52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372.42</v>
      </c>
      <c r="G38" s="31">
        <v>1.65</v>
      </c>
      <c r="H38" s="32">
        <f>ROUND((F38*G38*K38)/1000,5)</f>
        <v>0.61448999999999998</v>
      </c>
      <c r="I38" s="31">
        <f>H38</f>
        <v>0.61448999999999998</v>
      </c>
      <c r="J38" s="31">
        <f>ROUND(F38*G38*K38,2)</f>
        <v>614.49</v>
      </c>
      <c r="K38" s="3">
        <v>1</v>
      </c>
      <c r="L38" s="38">
        <f>M37+M38</f>
        <v>372.42</v>
      </c>
      <c r="M38" s="38">
        <v>206.9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33.253729999999997</v>
      </c>
      <c r="I42" s="72">
        <f>I43+I44</f>
        <v>33.253729999999997</v>
      </c>
      <c r="J42" s="72">
        <f>J43+J44</f>
        <v>33253.730000000003</v>
      </c>
      <c r="K42" s="73"/>
      <c r="Q42" s="74" t="s">
        <v>327</v>
      </c>
      <c r="R42" s="74">
        <v>104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0.41</v>
      </c>
      <c r="G43" s="31">
        <v>222.21</v>
      </c>
      <c r="H43" s="32">
        <f>ROUND((F43*G43*K43)/1000,5)</f>
        <v>33.253729999999997</v>
      </c>
      <c r="I43" s="31">
        <f>H43</f>
        <v>33.253729999999997</v>
      </c>
      <c r="J43" s="31">
        <f>ROUND(H43*1000,2)</f>
        <v>33253.730000000003</v>
      </c>
      <c r="K43" s="3">
        <v>365</v>
      </c>
      <c r="L43" s="38"/>
      <c r="M43" s="38"/>
      <c r="N43" s="4">
        <f>ROUND(R42*1.45/365,3)</f>
        <v>0.41299999999999998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64.180473200000037</v>
      </c>
      <c r="I46" s="71">
        <f>I47+I53+I63+I68+I77+I85+I98+I103</f>
        <v>64.180473200000037</v>
      </c>
      <c r="J46" s="72">
        <f>J47+J53+J63+J68+J77+J85+J98+J103</f>
        <v>62255.06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3.2090199999999998</v>
      </c>
      <c r="I47" s="25">
        <f>I48+I49+I50+I51+I52</f>
        <v>0</v>
      </c>
      <c r="J47" s="23">
        <f>J48+J49+J50+J51+J52</f>
        <v>3209.02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1.9254100000000001</v>
      </c>
      <c r="I49" s="31"/>
      <c r="J49" s="31">
        <f>ROUND(H49*1000,2)</f>
        <v>1925.41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1.2836099999999999</v>
      </c>
      <c r="I50" s="31"/>
      <c r="J50" s="31">
        <f>ROUND(H50*1000,2)</f>
        <v>1283.6099999999999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4.4926300000000001</v>
      </c>
      <c r="I53" s="26">
        <f>I54+I55+I56+I57+I58+I59+I60+I61+I62</f>
        <v>0</v>
      </c>
      <c r="J53" s="23">
        <f>J54+J55+J56+J57+J58+J59+J60+J61+J62</f>
        <v>4492.63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4.4926300000000001</v>
      </c>
      <c r="I59" s="31"/>
      <c r="J59" s="31">
        <f t="shared" si="3"/>
        <v>4492.63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5.7762399999999996</v>
      </c>
      <c r="I68" s="26">
        <f>I69+I70+I71+I72+I75+I76</f>
        <v>0</v>
      </c>
      <c r="J68" s="23">
        <f>J69+J70+J71+J72+J73+J74+J75+J76</f>
        <v>5776.24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5.7762399999999996</v>
      </c>
      <c r="I76" s="31"/>
      <c r="J76" s="31">
        <f>ROUND(H76*1000,2)</f>
        <v>5776.24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8.9852600000000002</v>
      </c>
      <c r="I77" s="26">
        <f>I78+I79+I80+I81+I82+I83+I84</f>
        <v>0</v>
      </c>
      <c r="J77" s="23">
        <f>J78+J79+J80+J81+J82+J83+J84</f>
        <v>7059.85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4.4926300000000001</v>
      </c>
      <c r="I78" s="31"/>
      <c r="J78" s="31">
        <f t="shared" ref="J78:J83" si="4">ROUND(H78*1000,2)</f>
        <v>4492.63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2.5672199999999998</v>
      </c>
      <c r="I81" s="31"/>
      <c r="J81" s="31">
        <f t="shared" si="4"/>
        <v>2567.2199999999998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1.9254100000000001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21.821370000000002</v>
      </c>
      <c r="I85" s="26">
        <f>I86+I87+I88+I89+I90+I91+I92+I93+I94+I95+I96+I97</f>
        <v>0</v>
      </c>
      <c r="J85" s="23">
        <f>J86+J87+J88+J89+J90+J91+J92+J93+J94+J95+J96+J97</f>
        <v>21821.370000000003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7.7016600000000004</v>
      </c>
      <c r="I90" s="31"/>
      <c r="J90" s="31">
        <f t="shared" si="5"/>
        <v>7701.66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10.268879999999999</v>
      </c>
      <c r="I96" s="31"/>
      <c r="J96" s="31">
        <f t="shared" si="5"/>
        <v>10268.879999999999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3.8508300000000002</v>
      </c>
      <c r="I97" s="31"/>
      <c r="J97" s="31">
        <f t="shared" si="5"/>
        <v>3850.83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2.5672199999999998</v>
      </c>
      <c r="I98" s="26">
        <f>I99+I100+I101+I102</f>
        <v>0</v>
      </c>
      <c r="J98" s="23">
        <f>J99+J100+J101+J102</f>
        <v>2567.2199999999998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2.5672199999999998</v>
      </c>
      <c r="I99" s="31">
        <v>0</v>
      </c>
      <c r="J99" s="31">
        <f>ROUND(H99*1000,2)</f>
        <v>2567.2199999999998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17.328733200000038</v>
      </c>
      <c r="I103" s="25">
        <f>I104+I105+I106+I107+I108</f>
        <v>64.180473200000037</v>
      </c>
      <c r="J103" s="23">
        <f>J104+J105+J106+J107+J108</f>
        <v>17328.73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4.1717300000000002</v>
      </c>
      <c r="I106" s="31"/>
      <c r="J106" s="31">
        <f>ROUND(H106*1000,2)</f>
        <v>4171.7299999999996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13.157003200000037</v>
      </c>
      <c r="I108" s="34">
        <f>J197-I138-H181</f>
        <v>64.180473200000037</v>
      </c>
      <c r="J108" s="31">
        <f>ROUND(H108*1000,2)</f>
        <v>13157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205.8398808</v>
      </c>
      <c r="I109" s="71">
        <f>I110+I111+I112+I113+I114+I115+I116+I117+I118+I119+I120+I121+I122+I123+I124+I125+I126+I127+I128+I129+I130+I131+I132+I133+I134+I135+I136+I137+I138</f>
        <v>205.84188080000001</v>
      </c>
      <c r="J109" s="72">
        <f>J110+J111+J112+J113+J114+J115+J116+J117+J118+J119+J120+J121+J122+J123+J124+J125+J126+J127+J128+J129+J130+J131+J132+J133+J134+J135+J136+J137+J138</f>
        <v>192166.65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9766.59</v>
      </c>
      <c r="H110" s="33">
        <f>ROUND(($I$138*0.05),5)</f>
        <v>9.7665900000000008</v>
      </c>
      <c r="I110" s="31"/>
      <c r="J110" s="31">
        <f t="shared" ref="J110:J137" si="6">ROUND(H110*1000,2)</f>
        <v>9766.59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48832.97</v>
      </c>
      <c r="H111" s="33">
        <f>ROUND(($I$138*0.25),5)</f>
        <v>48.832970000000003</v>
      </c>
      <c r="I111" s="31"/>
      <c r="J111" s="31">
        <f t="shared" si="6"/>
        <v>48832.97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23439.83</v>
      </c>
      <c r="H116" s="32">
        <f>ROUND(($I$138*0.12),5)</f>
        <v>23.439830000000001</v>
      </c>
      <c r="I116" s="31"/>
      <c r="J116" s="31">
        <f t="shared" si="6"/>
        <v>23439.83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29299.78</v>
      </c>
      <c r="H125" s="32">
        <f>ROUND(($I$138*0.15),5)</f>
        <v>29.299779999999998</v>
      </c>
      <c r="I125" s="31"/>
      <c r="J125" s="31">
        <f t="shared" si="6"/>
        <v>29299.78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21486.51</v>
      </c>
      <c r="H126" s="32">
        <f>ROUND(($I$138*0.11),5)</f>
        <v>21.486509999999999</v>
      </c>
      <c r="I126" s="31"/>
      <c r="J126" s="31">
        <f t="shared" si="6"/>
        <v>21486.51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13673.23</v>
      </c>
      <c r="H128" s="32">
        <f>ROUND(($I$138*0.07),5)</f>
        <v>13.67323</v>
      </c>
      <c r="I128" s="31"/>
      <c r="J128" s="31">
        <f t="shared" si="6"/>
        <v>13673.23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35159.74</v>
      </c>
      <c r="H129" s="32">
        <f>ROUND(($I$138*0.18),5)</f>
        <v>35.159739999999999</v>
      </c>
      <c r="I129" s="31"/>
      <c r="J129" s="31">
        <f t="shared" si="6"/>
        <v>35159.74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13.673230800000027</v>
      </c>
      <c r="I138" s="34">
        <f>J197*0.7</f>
        <v>195.33188080000002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40.796999999999997</v>
      </c>
      <c r="I151" s="72">
        <f>I152+I153+I154</f>
        <v>40.799999999999997</v>
      </c>
      <c r="J151" s="72">
        <f ca="1">J152+J153+J154</f>
        <v>40797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3399.75</v>
      </c>
      <c r="H152" s="32">
        <f ca="1">ROUND((C152*F152*G152/1000),5)</f>
        <v>40.796999999999997</v>
      </c>
      <c r="I152" s="35">
        <v>40.799999999999997</v>
      </c>
      <c r="J152" s="31">
        <f ca="1">ROUND(H152*1000,2)</f>
        <v>40797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46.01</v>
      </c>
      <c r="I169" s="72">
        <f>I170+I171+I172</f>
        <v>46.01</v>
      </c>
      <c r="J169" s="72">
        <f>J170+J171+J172</f>
        <v>46010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46010</v>
      </c>
      <c r="H170" s="32">
        <v>46.01</v>
      </c>
      <c r="I170" s="35">
        <v>46.01</v>
      </c>
      <c r="J170" s="31">
        <f>ROUND(H170*1000,2)</f>
        <v>46010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71.962999999999994</v>
      </c>
      <c r="I173" s="72">
        <v>71.959999999999994</v>
      </c>
      <c r="J173" s="72">
        <f>ROUND(H173*1000,2)</f>
        <v>71963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17.972999999999999</v>
      </c>
      <c r="I174" s="72">
        <v>17.97</v>
      </c>
      <c r="J174" s="72">
        <f>ROUND(H174*1000,2)</f>
        <v>17973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19.533190000000001</v>
      </c>
      <c r="I178" s="72">
        <f>I179+I180+I181</f>
        <v>60</v>
      </c>
      <c r="J178" s="72">
        <f>J179+J180+J181</f>
        <v>19533.189999999999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19.533190000000001</v>
      </c>
      <c r="I181" s="31">
        <v>60</v>
      </c>
      <c r="J181" s="31">
        <f>ROUND(H181*1000,2)</f>
        <v>19533.189999999999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700.25765999999987</v>
      </c>
      <c r="I194" s="62">
        <f>I10+I9+I42+I46+I109+I139+I151+I155+I160+I165+I169+I173+I174+I175+I178+I45</f>
        <v>835.03558400000009</v>
      </c>
      <c r="J194" s="63">
        <f ca="1">J10+J9+J42+J46+J109+J139+J151+J155+J160+J165+J169+J173+J174+J175+J178+J45</f>
        <v>491164.36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700.2576600000001</v>
      </c>
      <c r="I195" s="31">
        <f>J195/1000</f>
        <v>953.8134</v>
      </c>
      <c r="J195" s="31">
        <v>953813.4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835.03558400000009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118.77781599999992</v>
      </c>
      <c r="J197" s="82">
        <v>279.04554400000006</v>
      </c>
    </row>
    <row r="198" spans="1:75" hidden="1" x14ac:dyDescent="0.25">
      <c r="H198" s="49">
        <f>H9+H10+H42+H45+H46+H109+H139+H151+H155+H160+H165+H169+H173+H174+H175+H178+H182</f>
        <v>700.25765999999999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8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70.797666000000021</v>
      </c>
      <c r="I9" s="72">
        <v>159.91999999999999</v>
      </c>
      <c r="J9" s="72">
        <f>ROUND(H9*1000,2)</f>
        <v>70797.67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117.87599</v>
      </c>
      <c r="I10" s="76">
        <f>I11+I12+I13+I14+I15+I16+I20+I31+I35+I38+I39+I40+I41+I19</f>
        <v>117.20387000000001</v>
      </c>
      <c r="J10" s="72">
        <f>J11+J12+J13+J14+J15+J16+J20+J31+J35+J38+J39+J40+J41+J19</f>
        <v>117203.87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36.22</v>
      </c>
      <c r="G11" s="31">
        <v>2.29</v>
      </c>
      <c r="H11" s="34">
        <f>ROUND((F11*G11*K11)/1000,5)</f>
        <v>24.8002</v>
      </c>
      <c r="I11" s="31">
        <f t="shared" ref="I11:I30" si="0">H11</f>
        <v>24.8002</v>
      </c>
      <c r="J11" s="31">
        <f>ROUND(F11*G11*K11,2)</f>
        <v>24800.2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126.78</v>
      </c>
      <c r="G12" s="31">
        <v>2</v>
      </c>
      <c r="H12" s="34">
        <f>ROUND((F12*G12*C12)/1000,5)</f>
        <v>13.18512</v>
      </c>
      <c r="I12" s="31">
        <f t="shared" si="0"/>
        <v>13.18512</v>
      </c>
      <c r="J12" s="31">
        <f>ROUND(F12*G12*K12,2)</f>
        <v>13185.12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5.3398699999999995</v>
      </c>
      <c r="I16" s="31">
        <f t="shared" si="0"/>
        <v>5.3398699999999995</v>
      </c>
      <c r="J16" s="31">
        <f>J17+J18</f>
        <v>5339.87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36.22</v>
      </c>
      <c r="G17" s="31">
        <v>3.29</v>
      </c>
      <c r="H17" s="32">
        <f>ROUND((F17*G17*C17)/1000,5)</f>
        <v>1.42997</v>
      </c>
      <c r="I17" s="31">
        <f t="shared" si="0"/>
        <v>1.42997</v>
      </c>
      <c r="J17" s="31">
        <f>ROUND(F17*G17*K17,2)</f>
        <v>1429.97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126.78</v>
      </c>
      <c r="G18" s="31">
        <v>2.57</v>
      </c>
      <c r="H18" s="32">
        <f>ROUND((F18*G18*C18)/1000,5)</f>
        <v>3.9098999999999999</v>
      </c>
      <c r="I18" s="31">
        <f t="shared" si="0"/>
        <v>3.9098999999999999</v>
      </c>
      <c r="J18" s="31">
        <f>ROUND(F18*G18*K18,2)</f>
        <v>3909.9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11.393810000000002</v>
      </c>
      <c r="I20" s="31">
        <f t="shared" si="0"/>
        <v>11.393810000000002</v>
      </c>
      <c r="J20" s="31">
        <f>J21+J22+J23+J24+J25+J26+J27+J28+J29+J30</f>
        <v>11393.81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3729.67</v>
      </c>
      <c r="G21" s="31">
        <v>2.81</v>
      </c>
      <c r="H21" s="32">
        <f t="shared" ref="H21:H30" si="1">ROUND((F21*G21*K21)/1000,5)</f>
        <v>10.480370000000001</v>
      </c>
      <c r="I21" s="31">
        <f t="shared" si="0"/>
        <v>10.480370000000001</v>
      </c>
      <c r="J21" s="31">
        <f t="shared" ref="J21:J30" si="2">ROUND(F21*G21*K21,2)</f>
        <v>10480.370000000001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54.33</v>
      </c>
      <c r="G26" s="31">
        <v>2.64</v>
      </c>
      <c r="H26" s="32">
        <f t="shared" si="1"/>
        <v>0.14343</v>
      </c>
      <c r="I26" s="31">
        <f t="shared" si="0"/>
        <v>0.14343</v>
      </c>
      <c r="J26" s="31">
        <f t="shared" si="2"/>
        <v>143.43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21.569939999999999</v>
      </c>
      <c r="I31" s="31">
        <f>I32+I33+I34</f>
        <v>21.569939999999999</v>
      </c>
      <c r="J31" s="31">
        <f>J32+J33+J34</f>
        <v>21569.94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798</v>
      </c>
      <c r="G32" s="31">
        <v>2.0099999999999998</v>
      </c>
      <c r="H32" s="32">
        <f>ROUND(F32*G32*K32/1000,5)</f>
        <v>3.2079599999999999</v>
      </c>
      <c r="I32" s="31">
        <f>H32</f>
        <v>3.2079599999999999</v>
      </c>
      <c r="J32" s="31">
        <f>ROUND(H32*1000,2)</f>
        <v>3207.96</v>
      </c>
      <c r="K32" s="3">
        <v>2</v>
      </c>
      <c r="L32" s="38"/>
      <c r="M32" s="38">
        <v>798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798</v>
      </c>
      <c r="G33" s="31">
        <v>7.67</v>
      </c>
      <c r="H33" s="32">
        <f>ROUND(G33*F33*K33/1000,5)</f>
        <v>18.361979999999999</v>
      </c>
      <c r="I33" s="31">
        <f>H33</f>
        <v>18.361979999999999</v>
      </c>
      <c r="J33" s="31">
        <f>ROUND(H33*1000,2)</f>
        <v>18361.98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400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900</v>
      </c>
      <c r="G38" s="31">
        <v>1.65</v>
      </c>
      <c r="H38" s="32">
        <f>ROUND((F38*G38*K38)/1000,5)</f>
        <v>1.4850000000000001</v>
      </c>
      <c r="I38" s="31">
        <f>H38</f>
        <v>1.4850000000000001</v>
      </c>
      <c r="J38" s="31">
        <f>ROUND(F38*G38*K38,2)</f>
        <v>1485</v>
      </c>
      <c r="K38" s="3">
        <v>1</v>
      </c>
      <c r="L38" s="38">
        <f>M37+M38</f>
        <v>900</v>
      </c>
      <c r="M38" s="38">
        <v>500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32.442659999999997</v>
      </c>
      <c r="I42" s="72">
        <f>I43+I44</f>
        <v>32.442659999999997</v>
      </c>
      <c r="J42" s="72">
        <f>J43+J44</f>
        <v>32442.66</v>
      </c>
      <c r="K42" s="73"/>
      <c r="Q42" s="74" t="s">
        <v>327</v>
      </c>
      <c r="R42" s="74">
        <v>100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</v>
      </c>
      <c r="G43" s="31">
        <v>222.21</v>
      </c>
      <c r="H43" s="32">
        <f>ROUND((F43*G43*K43)/1000,5)</f>
        <v>32.442659999999997</v>
      </c>
      <c r="I43" s="31">
        <f>H43</f>
        <v>32.442659999999997</v>
      </c>
      <c r="J43" s="31">
        <f>ROUND(H43*1000,2)</f>
        <v>32442.66</v>
      </c>
      <c r="K43" s="3">
        <v>365</v>
      </c>
      <c r="L43" s="38"/>
      <c r="M43" s="38"/>
      <c r="N43" s="4">
        <f>ROUND(R42*1.45/365,3)</f>
        <v>0.39700000000000002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60.363609200000042</v>
      </c>
      <c r="I46" s="71">
        <f>I47+I53+I63+I68+I77+I85+I98+I103</f>
        <v>60.363609200000049</v>
      </c>
      <c r="J46" s="72">
        <f>J47+J53+J63+J68+J77+J85+J98+J103</f>
        <v>58552.7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3.0181800000000001</v>
      </c>
      <c r="I47" s="25">
        <f>I48+I49+I50+I51+I52</f>
        <v>0</v>
      </c>
      <c r="J47" s="23">
        <f>J48+J49+J50+J51+J52</f>
        <v>3018.1800000000003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1.81091</v>
      </c>
      <c r="I49" s="31"/>
      <c r="J49" s="31">
        <f>ROUND(H49*1000,2)</f>
        <v>1810.91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1.2072700000000001</v>
      </c>
      <c r="I50" s="31"/>
      <c r="J50" s="31">
        <f>ROUND(H50*1000,2)</f>
        <v>1207.27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4.2254500000000004</v>
      </c>
      <c r="I53" s="26">
        <f>I54+I55+I56+I57+I58+I59+I60+I61+I62</f>
        <v>0</v>
      </c>
      <c r="J53" s="23">
        <f>J54+J55+J56+J57+J58+J59+J60+J61+J62</f>
        <v>4225.45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4.2254500000000004</v>
      </c>
      <c r="I59" s="31"/>
      <c r="J59" s="31">
        <f t="shared" si="3"/>
        <v>4225.45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5.4327199999999998</v>
      </c>
      <c r="I68" s="26">
        <f>I69+I70+I71+I72+I75+I76</f>
        <v>0</v>
      </c>
      <c r="J68" s="23">
        <f>J69+J70+J71+J72+J73+J74+J75+J76</f>
        <v>5432.72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5.4327199999999998</v>
      </c>
      <c r="I76" s="31"/>
      <c r="J76" s="31">
        <f>ROUND(H76*1000,2)</f>
        <v>5432.72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8.4509000000000007</v>
      </c>
      <c r="I77" s="26">
        <f>I78+I79+I80+I81+I82+I83+I84</f>
        <v>0</v>
      </c>
      <c r="J77" s="23">
        <f>J78+J79+J80+J81+J82+J83+J84</f>
        <v>6639.99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4.2254500000000004</v>
      </c>
      <c r="I78" s="31"/>
      <c r="J78" s="31">
        <f t="shared" ref="J78:J83" si="4">ROUND(H78*1000,2)</f>
        <v>4225.45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2.4145400000000001</v>
      </c>
      <c r="I81" s="31"/>
      <c r="J81" s="31">
        <f t="shared" si="4"/>
        <v>2414.54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1.81091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20.523629999999997</v>
      </c>
      <c r="I85" s="26">
        <f>I86+I87+I88+I89+I90+I91+I92+I93+I94+I95+I96+I97</f>
        <v>0</v>
      </c>
      <c r="J85" s="23">
        <f>J86+J87+J88+J89+J90+J91+J92+J93+J94+J95+J96+J97</f>
        <v>20523.63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7.2436299999999996</v>
      </c>
      <c r="I90" s="31"/>
      <c r="J90" s="31">
        <f t="shared" si="5"/>
        <v>7243.63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9.6581799999999998</v>
      </c>
      <c r="I96" s="31"/>
      <c r="J96" s="31">
        <f t="shared" si="5"/>
        <v>9658.18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3.62182</v>
      </c>
      <c r="I97" s="31"/>
      <c r="J97" s="31">
        <f t="shared" si="5"/>
        <v>3621.82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2.4145400000000001</v>
      </c>
      <c r="I98" s="26">
        <f>I99+I100+I101+I102</f>
        <v>0</v>
      </c>
      <c r="J98" s="23">
        <f>J99+J100+J101+J102</f>
        <v>2414.54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2.4145400000000001</v>
      </c>
      <c r="I99" s="31">
        <v>0</v>
      </c>
      <c r="J99" s="31">
        <f>ROUND(H99*1000,2)</f>
        <v>2414.54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16.298189200000042</v>
      </c>
      <c r="I103" s="25">
        <f>I104+I105+I106+I107+I108</f>
        <v>60.363609200000049</v>
      </c>
      <c r="J103" s="23">
        <f>J104+J105+J106+J107+J108</f>
        <v>16298.189999999999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3.9236300000000002</v>
      </c>
      <c r="I106" s="31"/>
      <c r="J106" s="31">
        <f>ROUND(H106*1000,2)</f>
        <v>3923.63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12.374559200000043</v>
      </c>
      <c r="I108" s="34">
        <f>J197-I138-H181</f>
        <v>60.363609200000049</v>
      </c>
      <c r="J108" s="31">
        <f>ROUND(H108*1000,2)</f>
        <v>12374.56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194.22332480000009</v>
      </c>
      <c r="I109" s="71">
        <f>I110+I111+I112+I113+I114+I115+I116+I117+I118+I119+I120+I121+I122+I123+I124+I125+I126+I127+I128+I129+I130+I131+I132+I133+I134+I135+I136+I137+I138</f>
        <v>194.22532480000007</v>
      </c>
      <c r="J109" s="72">
        <f>J110+J111+J112+J113+J114+J115+J116+J117+J118+J119+J120+J121+J122+J123+J124+J125+J126+J127+J128+J129+J130+J131+J132+J133+J134+J135+J136+J137+J138</f>
        <v>181363.26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9185.77</v>
      </c>
      <c r="H110" s="33">
        <f>ROUND(($I$138*0.05),5)</f>
        <v>9.1857699999999998</v>
      </c>
      <c r="I110" s="31"/>
      <c r="J110" s="31">
        <f t="shared" ref="J110:J137" si="6">ROUND(H110*1000,2)</f>
        <v>9185.77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45928.829999999994</v>
      </c>
      <c r="H111" s="33">
        <f>ROUND(($I$138*0.25),5)</f>
        <v>45.928829999999998</v>
      </c>
      <c r="I111" s="31"/>
      <c r="J111" s="31">
        <f t="shared" si="6"/>
        <v>45928.83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22045.839999999997</v>
      </c>
      <c r="H116" s="32">
        <f>ROUND(($I$138*0.12),5)</f>
        <v>22.045839999999998</v>
      </c>
      <c r="I116" s="31"/>
      <c r="J116" s="31">
        <f t="shared" si="6"/>
        <v>22045.84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27557.300000000003</v>
      </c>
      <c r="H125" s="32">
        <f>ROUND(($I$138*0.15),5)</f>
        <v>27.557300000000001</v>
      </c>
      <c r="I125" s="31"/>
      <c r="J125" s="31">
        <f t="shared" si="6"/>
        <v>27557.3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20208.690000000002</v>
      </c>
      <c r="H126" s="32">
        <f>ROUND(($I$138*0.11),5)</f>
        <v>20.208690000000001</v>
      </c>
      <c r="I126" s="31"/>
      <c r="J126" s="31">
        <f t="shared" si="6"/>
        <v>20208.689999999999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12860.07</v>
      </c>
      <c r="H128" s="32">
        <f>ROUND(($I$138*0.07),5)</f>
        <v>12.86007</v>
      </c>
      <c r="I128" s="31"/>
      <c r="J128" s="31">
        <f t="shared" si="6"/>
        <v>12860.07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33068.759999999995</v>
      </c>
      <c r="H129" s="32">
        <f>ROUND(($I$138*0.18),5)</f>
        <v>33.068759999999997</v>
      </c>
      <c r="I129" s="31"/>
      <c r="J129" s="31">
        <f t="shared" si="6"/>
        <v>33068.76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12.860064800000089</v>
      </c>
      <c r="I138" s="34">
        <f>J197*0.7</f>
        <v>183.71532480000008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40.796999999999997</v>
      </c>
      <c r="I151" s="72">
        <f>I152+I153+I154</f>
        <v>40.799999999999997</v>
      </c>
      <c r="J151" s="72">
        <f ca="1">J152+J153+J154</f>
        <v>40797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3399.75</v>
      </c>
      <c r="H152" s="32">
        <f ca="1">ROUND((C152*F152*G152/1000),5)</f>
        <v>40.796999999999997</v>
      </c>
      <c r="I152" s="35">
        <v>40.799999999999997</v>
      </c>
      <c r="J152" s="31">
        <f ca="1">ROUND(H152*1000,2)</f>
        <v>40797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44.866</v>
      </c>
      <c r="I169" s="72">
        <f>I170+I171+I172</f>
        <v>44.87</v>
      </c>
      <c r="J169" s="72">
        <f>J170+J171+J172</f>
        <v>44866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44866</v>
      </c>
      <c r="H170" s="32">
        <v>44.866</v>
      </c>
      <c r="I170" s="35">
        <v>44.87</v>
      </c>
      <c r="J170" s="31">
        <f>ROUND(H170*1000,2)</f>
        <v>44866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98.986999999999995</v>
      </c>
      <c r="I173" s="72">
        <v>98.99</v>
      </c>
      <c r="J173" s="72">
        <f>ROUND(H173*1000,2)</f>
        <v>98987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21.358000000000001</v>
      </c>
      <c r="I174" s="72">
        <v>21.36</v>
      </c>
      <c r="J174" s="72">
        <f>ROUND(H174*1000,2)</f>
        <v>21358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2.16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2.16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18.37153</v>
      </c>
      <c r="I178" s="72">
        <f>I179+I180+I181</f>
        <v>58.5</v>
      </c>
      <c r="J178" s="72">
        <f>J179+J180+J181</f>
        <v>18371.53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18.37153</v>
      </c>
      <c r="I181" s="31">
        <v>58.5</v>
      </c>
      <c r="J181" s="31">
        <f>ROUND(H181*1000,2)</f>
        <v>18371.53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707.97666000000004</v>
      </c>
      <c r="I194" s="62">
        <f>I10+I9+I42+I46+I109+I139+I151+I155+I160+I165+I169+I173+I174+I175+I178+I45</f>
        <v>838.72934400000008</v>
      </c>
      <c r="J194" s="63">
        <f ca="1">J10+J9+J42+J46+J109+J139+J151+J155+J160+J165+J169+J173+J174+J175+J178+J45</f>
        <v>520408.61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707.97666000000015</v>
      </c>
      <c r="I195" s="31">
        <f>J195/1000</f>
        <v>930.09371999999996</v>
      </c>
      <c r="J195" s="31">
        <v>930093.72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838.72934400000008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91.364375999999879</v>
      </c>
      <c r="J197" s="82">
        <v>262.45046400000012</v>
      </c>
    </row>
    <row r="198" spans="1:75" hidden="1" x14ac:dyDescent="0.25">
      <c r="H198" s="49">
        <f>H9+H10+H42+H45+H46+H109+H139+H151+H155+H160+H165+H169+H173+H174+H175+H178+H182</f>
        <v>707.97666000000004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9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67.2684</v>
      </c>
      <c r="I9" s="72">
        <v>220.48</v>
      </c>
      <c r="J9" s="72">
        <f>ROUND(H9*1000,2)</f>
        <v>67268.399999999994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284.60685000000001</v>
      </c>
      <c r="I10" s="76">
        <f>I11+I12+I13+I14+I15+I16+I20+I31+I35+I38+I39+I40+I41+I19</f>
        <v>284.60685000000001</v>
      </c>
      <c r="J10" s="72">
        <f>J11+J12+J13+J14+J15+J16+J20+J31+J35+J38+J39+J40+J41+J19</f>
        <v>284606.84999999998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157.25</v>
      </c>
      <c r="G11" s="31">
        <v>2.29</v>
      </c>
      <c r="H11" s="34">
        <f>ROUND((F11*G11*K11)/1000,5)</f>
        <v>107.67064999999999</v>
      </c>
      <c r="I11" s="31">
        <f t="shared" ref="I11:I30" si="0">H11</f>
        <v>107.67064999999999</v>
      </c>
      <c r="J11" s="31">
        <f>ROUND(F11*G11*K11,2)</f>
        <v>107670.65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471.75</v>
      </c>
      <c r="G12" s="31">
        <v>2</v>
      </c>
      <c r="H12" s="34">
        <f>ROUND((F12*G12*C12)/1000,5)</f>
        <v>49.061999999999998</v>
      </c>
      <c r="I12" s="31">
        <f t="shared" si="0"/>
        <v>49.061999999999998</v>
      </c>
      <c r="J12" s="31">
        <f>ROUND(F12*G12*K12,2)</f>
        <v>49062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16</v>
      </c>
      <c r="G13" s="31">
        <v>3.04</v>
      </c>
      <c r="H13" s="34">
        <f>ROUND((F13*G13*K13)/1000,5)</f>
        <v>14.54336</v>
      </c>
      <c r="I13" s="31">
        <f t="shared" si="0"/>
        <v>14.54336</v>
      </c>
      <c r="J13" s="31">
        <f>ROUND(F13*G13*K13,2)</f>
        <v>14543.36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16</v>
      </c>
      <c r="G14" s="31">
        <v>19.350000000000001</v>
      </c>
      <c r="H14" s="32">
        <f>ROUND((F14*G14*K14)/1000,5)</f>
        <v>16.0992</v>
      </c>
      <c r="I14" s="31">
        <f t="shared" si="0"/>
        <v>16.0992</v>
      </c>
      <c r="J14" s="31">
        <f>ROUND(F14*G14*K14,2)</f>
        <v>16099.2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20.756999999999998</v>
      </c>
      <c r="I16" s="31">
        <f t="shared" si="0"/>
        <v>20.756999999999998</v>
      </c>
      <c r="J16" s="31">
        <f>J17+J18</f>
        <v>20757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157.25</v>
      </c>
      <c r="G17" s="31">
        <v>3.29</v>
      </c>
      <c r="H17" s="32">
        <f>ROUND((F17*G17*C17)/1000,5)</f>
        <v>6.2082300000000004</v>
      </c>
      <c r="I17" s="31">
        <f t="shared" si="0"/>
        <v>6.2082300000000004</v>
      </c>
      <c r="J17" s="31">
        <f>ROUND(F17*G17*K17,2)</f>
        <v>6208.23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471.75</v>
      </c>
      <c r="G18" s="31">
        <v>2.57</v>
      </c>
      <c r="H18" s="32">
        <f>ROUND((F18*G18*C18)/1000,5)</f>
        <v>14.548769999999999</v>
      </c>
      <c r="I18" s="31">
        <f t="shared" si="0"/>
        <v>14.548769999999999</v>
      </c>
      <c r="J18" s="31">
        <f>ROUND(F18*G18*K18,2)</f>
        <v>14548.77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6.33256</v>
      </c>
      <c r="I20" s="31">
        <f t="shared" si="0"/>
        <v>6.33256</v>
      </c>
      <c r="J20" s="31">
        <f>J21+J22+J23+J24+J25+J26+J27+J28+J29+J30</f>
        <v>6332.5600000000022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904</v>
      </c>
      <c r="G21" s="31">
        <v>2.81</v>
      </c>
      <c r="H21" s="32">
        <f t="shared" ref="H21:H30" si="1">ROUND((F21*G21*K21)/1000,5)</f>
        <v>4.6516700000000002</v>
      </c>
      <c r="I21" s="31">
        <f t="shared" si="0"/>
        <v>4.6516700000000002</v>
      </c>
      <c r="J21" s="31">
        <f t="shared" ref="J21:J30" si="2">ROUND(F21*G21*K21,2)</f>
        <v>4651.67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905</v>
      </c>
      <c r="G26" s="31">
        <v>2.64</v>
      </c>
      <c r="H26" s="32">
        <f t="shared" si="1"/>
        <v>0.30359999999999998</v>
      </c>
      <c r="I26" s="31">
        <f t="shared" si="0"/>
        <v>0.30359999999999998</v>
      </c>
      <c r="J26" s="31">
        <f t="shared" si="2"/>
        <v>303.60000000000002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23.813429999999997</v>
      </c>
      <c r="I31" s="31">
        <f>I32+I33+I34</f>
        <v>23.813429999999997</v>
      </c>
      <c r="J31" s="31">
        <f>J32+J33+J34</f>
        <v>23813.43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881</v>
      </c>
      <c r="G32" s="31">
        <v>2.0099999999999998</v>
      </c>
      <c r="H32" s="32">
        <f>ROUND(F32*G32*K32/1000,5)</f>
        <v>3.54162</v>
      </c>
      <c r="I32" s="31">
        <f>H32</f>
        <v>3.54162</v>
      </c>
      <c r="J32" s="31">
        <f>ROUND(H32*1000,2)</f>
        <v>3541.62</v>
      </c>
      <c r="K32" s="3">
        <v>2</v>
      </c>
      <c r="L32" s="38"/>
      <c r="M32" s="38">
        <v>881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881</v>
      </c>
      <c r="G33" s="31">
        <v>7.67</v>
      </c>
      <c r="H33" s="32">
        <f>ROUND(G33*F33*K33/1000,5)</f>
        <v>20.271809999999999</v>
      </c>
      <c r="I33" s="31">
        <f>H33</f>
        <v>20.271809999999999</v>
      </c>
      <c r="J33" s="31">
        <f>ROUND(H33*1000,2)</f>
        <v>20271.810000000001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542.08000000000004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1219.68</v>
      </c>
      <c r="G38" s="31">
        <v>1.65</v>
      </c>
      <c r="H38" s="32">
        <f>ROUND((F38*G38*K38)/1000,5)</f>
        <v>2.01247</v>
      </c>
      <c r="I38" s="31">
        <f>H38</f>
        <v>2.01247</v>
      </c>
      <c r="J38" s="31">
        <f>ROUND(F38*G38*K38,2)</f>
        <v>2012.47</v>
      </c>
      <c r="K38" s="3">
        <v>1</v>
      </c>
      <c r="L38" s="38">
        <f>M37+M38</f>
        <v>1219.68</v>
      </c>
      <c r="M38" s="38">
        <v>677.6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27.576260000000001</v>
      </c>
      <c r="I42" s="72">
        <f>I43+I44</f>
        <v>27.576260000000001</v>
      </c>
      <c r="J42" s="72">
        <f>J43+J44</f>
        <v>27576.26</v>
      </c>
      <c r="K42" s="73"/>
      <c r="Q42" s="74" t="s">
        <v>327</v>
      </c>
      <c r="R42" s="74">
        <v>86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0.34</v>
      </c>
      <c r="G43" s="31">
        <v>222.21</v>
      </c>
      <c r="H43" s="32">
        <f>ROUND((F43*G43*K43)/1000,5)</f>
        <v>27.576260000000001</v>
      </c>
      <c r="I43" s="31">
        <f>H43</f>
        <v>27.576260000000001</v>
      </c>
      <c r="J43" s="31">
        <f>ROUND(H43*1000,2)</f>
        <v>27576.26</v>
      </c>
      <c r="K43" s="3">
        <v>365</v>
      </c>
      <c r="L43" s="38"/>
      <c r="M43" s="38"/>
      <c r="N43" s="4">
        <f>ROUND(R42*1.45/365,3)</f>
        <v>0.34200000000000003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12.47103700000001</v>
      </c>
      <c r="I46" s="71">
        <f>I47+I53+I63+I68+I77+I85+I98+I103</f>
        <v>12.47103700000001</v>
      </c>
      <c r="J46" s="72">
        <f>J47+J53+J63+J68+J77+J85+J98+J103</f>
        <v>12096.91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0.62355000000000005</v>
      </c>
      <c r="I47" s="25">
        <f>I48+I49+I50+I51+I52</f>
        <v>0</v>
      </c>
      <c r="J47" s="23">
        <f>J48+J49+J50+J51+J52</f>
        <v>623.54999999999995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0.37413000000000002</v>
      </c>
      <c r="I49" s="31"/>
      <c r="J49" s="31">
        <f>ROUND(H49*1000,2)</f>
        <v>374.13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0.24942</v>
      </c>
      <c r="I50" s="31"/>
      <c r="J50" s="31">
        <f>ROUND(H50*1000,2)</f>
        <v>249.42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0.87297000000000002</v>
      </c>
      <c r="I53" s="26">
        <f>I54+I55+I56+I57+I58+I59+I60+I61+I62</f>
        <v>0</v>
      </c>
      <c r="J53" s="23">
        <f>J54+J55+J56+J57+J58+J59+J60+J61+J62</f>
        <v>872.97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0.87297000000000002</v>
      </c>
      <c r="I59" s="31"/>
      <c r="J59" s="31">
        <f t="shared" si="3"/>
        <v>872.97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1.12239</v>
      </c>
      <c r="I68" s="26">
        <f>I69+I70+I71+I72+I75+I76</f>
        <v>0</v>
      </c>
      <c r="J68" s="23">
        <f>J69+J70+J71+J72+J73+J74+J75+J76</f>
        <v>1122.3900000000001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1.12239</v>
      </c>
      <c r="I76" s="31"/>
      <c r="J76" s="31">
        <f>ROUND(H76*1000,2)</f>
        <v>1122.3900000000001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1.74594</v>
      </c>
      <c r="I77" s="26">
        <f>I78+I79+I80+I81+I82+I83+I84</f>
        <v>0</v>
      </c>
      <c r="J77" s="23">
        <f>J78+J79+J80+J81+J82+J83+J84</f>
        <v>1371.81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0.87297000000000002</v>
      </c>
      <c r="I78" s="31"/>
      <c r="J78" s="31">
        <f t="shared" ref="J78:J83" si="4">ROUND(H78*1000,2)</f>
        <v>872.97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0.49884000000000001</v>
      </c>
      <c r="I81" s="31"/>
      <c r="J81" s="31">
        <f t="shared" si="4"/>
        <v>498.84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0.37413000000000002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4.2401499999999999</v>
      </c>
      <c r="I85" s="26">
        <f>I86+I87+I88+I89+I90+I91+I92+I93+I94+I95+I96+I97</f>
        <v>0</v>
      </c>
      <c r="J85" s="23">
        <f>J86+J87+J88+J89+J90+J91+J92+J93+J94+J95+J96+J97</f>
        <v>4240.1499999999996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1.4965200000000001</v>
      </c>
      <c r="I90" s="31"/>
      <c r="J90" s="31">
        <f t="shared" si="5"/>
        <v>1496.52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1.9953700000000001</v>
      </c>
      <c r="I96" s="31"/>
      <c r="J96" s="31">
        <f t="shared" si="5"/>
        <v>1995.37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0.74826000000000004</v>
      </c>
      <c r="I97" s="31"/>
      <c r="J97" s="31">
        <f t="shared" si="5"/>
        <v>748.26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0.49884000000000001</v>
      </c>
      <c r="I98" s="26">
        <f>I99+I100+I101+I102</f>
        <v>0</v>
      </c>
      <c r="J98" s="23">
        <f>J99+J100+J101+J102</f>
        <v>498.84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0.49884000000000001</v>
      </c>
      <c r="I99" s="31">
        <v>0</v>
      </c>
      <c r="J99" s="31">
        <f>ROUND(H99*1000,2)</f>
        <v>498.84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3.3671970000000093</v>
      </c>
      <c r="I103" s="25">
        <f>I104+I105+I106+I107+I108</f>
        <v>12.47103700000001</v>
      </c>
      <c r="J103" s="23">
        <f>J104+J105+J106+J107+J108</f>
        <v>3367.2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0.81062000000000001</v>
      </c>
      <c r="I106" s="31"/>
      <c r="J106" s="31">
        <f>ROUND(H106*1000,2)</f>
        <v>810.62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2.5565770000000092</v>
      </c>
      <c r="I108" s="34">
        <f>J197-I138-H181</f>
        <v>12.47103700000001</v>
      </c>
      <c r="J108" s="31">
        <f>ROUND(H108*1000,2)</f>
        <v>2556.58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60.554323000000011</v>
      </c>
      <c r="I109" s="71">
        <f>I110+I111+I112+I113+I114+I115+I116+I117+I118+I119+I120+I121+I122+I123+I124+I125+I126+I127+I128+I129+I130+I131+I132+I133+I134+I135+I136+I137+I138</f>
        <v>60.555323000000023</v>
      </c>
      <c r="J109" s="72">
        <f>J110+J111+J112+J113+J114+J115+J116+J117+J118+J119+J120+J121+J122+J123+J124+J125+J126+J127+J128+J129+J130+J131+J132+J133+J134+J135+J136+J137+J138</f>
        <v>57897.460000000006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1897.77</v>
      </c>
      <c r="H110" s="33">
        <f>ROUND(($I$138*0.05),5)</f>
        <v>1.89777</v>
      </c>
      <c r="I110" s="31"/>
      <c r="J110" s="31">
        <f t="shared" ref="J110:J137" si="6">ROUND(H110*1000,2)</f>
        <v>1897.77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9488.83</v>
      </c>
      <c r="H111" s="33">
        <f>ROUND(($I$138*0.25),5)</f>
        <v>9.4888300000000001</v>
      </c>
      <c r="I111" s="31"/>
      <c r="J111" s="31">
        <f t="shared" si="6"/>
        <v>9488.83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4554.6400000000003</v>
      </c>
      <c r="H116" s="32">
        <f>ROUND(($I$138*0.12),5)</f>
        <v>4.55464</v>
      </c>
      <c r="I116" s="31"/>
      <c r="J116" s="31">
        <f t="shared" si="6"/>
        <v>4554.6400000000003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22599</v>
      </c>
      <c r="H121" s="34">
        <v>22.599</v>
      </c>
      <c r="I121" s="31">
        <v>22.6</v>
      </c>
      <c r="J121" s="31">
        <f t="shared" si="6"/>
        <v>22599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5693.3</v>
      </c>
      <c r="H125" s="32">
        <f>ROUND(($I$138*0.15),5)</f>
        <v>5.6932999999999998</v>
      </c>
      <c r="I125" s="31"/>
      <c r="J125" s="31">
        <f t="shared" si="6"/>
        <v>5693.3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4175.09</v>
      </c>
      <c r="H126" s="32">
        <f>ROUND(($I$138*0.11),5)</f>
        <v>4.17509</v>
      </c>
      <c r="I126" s="31"/>
      <c r="J126" s="31">
        <f t="shared" si="6"/>
        <v>4175.09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2656.87</v>
      </c>
      <c r="H128" s="32">
        <f>ROUND(($I$138*0.07),5)</f>
        <v>2.6568700000000001</v>
      </c>
      <c r="I128" s="31"/>
      <c r="J128" s="31">
        <f t="shared" si="6"/>
        <v>2656.87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6831.96</v>
      </c>
      <c r="H129" s="32">
        <f>ROUND(($I$138*0.18),5)</f>
        <v>6.8319599999999996</v>
      </c>
      <c r="I129" s="31"/>
      <c r="J129" s="31">
        <f t="shared" si="6"/>
        <v>6831.96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2.6568630000000191</v>
      </c>
      <c r="I138" s="34">
        <f>J197*0.7</f>
        <v>37.955323000000021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14.66076</v>
      </c>
      <c r="I139" s="72">
        <f>I140+I141+I142+I143+I144+I145+I146+I147+I148+I149+I150</f>
        <v>14.65776</v>
      </c>
      <c r="J139" s="72">
        <f ca="1">J140+J141+J142+J143+J144+J145+J146+J147+J148+J149+J150</f>
        <v>14818.12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10153</v>
      </c>
      <c r="H142" s="34">
        <v>10.153</v>
      </c>
      <c r="I142" s="31">
        <v>10.15</v>
      </c>
      <c r="J142" s="31">
        <f t="shared" si="7"/>
        <v>10153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77.292959999999994</v>
      </c>
      <c r="I151" s="72">
        <f>I152+I153+I154</f>
        <v>77.290000000000006</v>
      </c>
      <c r="J151" s="72">
        <f ca="1">J152+J153+J154</f>
        <v>77293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3220.54</v>
      </c>
      <c r="H152" s="32">
        <f ca="1">ROUND((C152*F152*G152/1000),5)</f>
        <v>77.292959999999994</v>
      </c>
      <c r="I152" s="35">
        <v>77.290000000000006</v>
      </c>
      <c r="J152" s="31">
        <f ca="1">ROUND(H152*1000,2)</f>
        <v>77293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61.853999999999999</v>
      </c>
      <c r="I169" s="72">
        <f>I170+I171+I172</f>
        <v>61.85</v>
      </c>
      <c r="J169" s="72">
        <f>J170+J171+J172</f>
        <v>61854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61854</v>
      </c>
      <c r="H170" s="32">
        <v>61.853999999999999</v>
      </c>
      <c r="I170" s="35">
        <v>61.85</v>
      </c>
      <c r="J170" s="31">
        <f>ROUND(H170*1000,2)</f>
        <v>61854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f>H195*0.07</f>
        <v>47.087880000000006</v>
      </c>
      <c r="I173" s="72">
        <v>144.96</v>
      </c>
      <c r="J173" s="72">
        <f>ROUND(H173*1000,2)</f>
        <v>47087.88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15.516</v>
      </c>
      <c r="I174" s="72">
        <v>15.52</v>
      </c>
      <c r="J174" s="72">
        <f>ROUND(H174*1000,2)</f>
        <v>15516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3.7955299999999998</v>
      </c>
      <c r="I178" s="72">
        <f>I179+I180+I181</f>
        <v>80.66</v>
      </c>
      <c r="J178" s="72">
        <f>J179+J180+J181</f>
        <v>3795.53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3.7955299999999998</v>
      </c>
      <c r="I181" s="31">
        <v>80.66</v>
      </c>
      <c r="J181" s="31">
        <f>ROUND(H181*1000,2)</f>
        <v>3795.53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672.68399999999997</v>
      </c>
      <c r="I194" s="62">
        <f>I10+I9+I42+I46+I109+I139+I151+I155+I160+I165+I169+I173+I174+I175+I178+I45</f>
        <v>1000.6572300000001</v>
      </c>
      <c r="J194" s="63">
        <f ca="1">J10+J9+J42+J46+J109+J139+J151+J155+J160+J165+J169+J173+J174+J175+J178+J45</f>
        <v>741694.3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672.68399999999997</v>
      </c>
      <c r="I195" s="31">
        <f>J195/1000</f>
        <v>1282.2636</v>
      </c>
      <c r="J195" s="31">
        <v>1282263.6000000001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1000.6572300000001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281.60636999999986</v>
      </c>
      <c r="J197" s="82">
        <v>54.22189000000003</v>
      </c>
    </row>
    <row r="198" spans="1:75" hidden="1" x14ac:dyDescent="0.25">
      <c r="H198" s="49">
        <f>H9+H10+H42+H45+H46+H109+H139+H151+H155+H160+H165+H169+H173+H174+H175+H178+H182</f>
        <v>672.68399999999997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0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273.11806799999994</v>
      </c>
      <c r="I9" s="72">
        <v>446.98</v>
      </c>
      <c r="J9" s="72">
        <f>ROUND(H9*1000,2)</f>
        <v>273118.07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243.40458999999998</v>
      </c>
      <c r="I10" s="76">
        <f>I11+I12+I13+I14+I15+I16+I20+I31+I35+I38+I39+I40+I41+I19</f>
        <v>243.40458999999998</v>
      </c>
      <c r="J10" s="72">
        <f>J11+J12+J13+J14+J15+J16+J20+J31+J35+J38+J39+J40+J41+J19</f>
        <v>243404.59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172.11</v>
      </c>
      <c r="G11" s="31">
        <v>2.04</v>
      </c>
      <c r="H11" s="34">
        <f>ROUND((F11*G11*K11)/1000,5)</f>
        <v>104.98022</v>
      </c>
      <c r="I11" s="31">
        <f>H11</f>
        <v>104.98022</v>
      </c>
      <c r="J11" s="31">
        <f>ROUND(F11*G11*K11,2)</f>
        <v>104980.22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430.28999999999996</v>
      </c>
      <c r="G12" s="31">
        <v>1.78</v>
      </c>
      <c r="H12" s="34">
        <f>ROUND((F12*G12*C12)/1000,5)</f>
        <v>39.827640000000002</v>
      </c>
      <c r="I12" s="31">
        <f>H12</f>
        <v>39.827640000000002</v>
      </c>
      <c r="J12" s="31">
        <f>ROUND(F12*G12*K12,2)</f>
        <v>39827.64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ref="I15:I30" si="0">H15</f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18.856819999999999</v>
      </c>
      <c r="I16" s="31">
        <f t="shared" si="0"/>
        <v>18.856819999999999</v>
      </c>
      <c r="J16" s="31">
        <f>J17+J18</f>
        <v>18856.82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172.11</v>
      </c>
      <c r="G17" s="31">
        <v>2.88</v>
      </c>
      <c r="H17" s="32">
        <f>ROUND((F17*G17*C17)/1000,5)</f>
        <v>5.9481200000000003</v>
      </c>
      <c r="I17" s="31">
        <f t="shared" si="0"/>
        <v>5.9481200000000003</v>
      </c>
      <c r="J17" s="31">
        <f>ROUND(F17*G17*K17,2)</f>
        <v>5948.12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430.28999999999996</v>
      </c>
      <c r="G18" s="31">
        <v>2.5</v>
      </c>
      <c r="H18" s="32">
        <f>ROUND((F18*G18*C18)/1000,5)</f>
        <v>12.9087</v>
      </c>
      <c r="I18" s="31">
        <f t="shared" si="0"/>
        <v>12.9087</v>
      </c>
      <c r="J18" s="31">
        <f>ROUND(F18*G18*K18,2)</f>
        <v>12908.7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117.6</v>
      </c>
      <c r="G19" s="31">
        <v>8.43</v>
      </c>
      <c r="H19" s="32">
        <f>ROUND((F19*G19*K19)/1000,5)</f>
        <v>0.99136999999999997</v>
      </c>
      <c r="I19" s="31">
        <f t="shared" si="0"/>
        <v>0.99136999999999997</v>
      </c>
      <c r="J19" s="31">
        <f>ROUND(F19*G19*K19,2)</f>
        <v>991.37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15.1721</v>
      </c>
      <c r="I20" s="31">
        <f t="shared" si="0"/>
        <v>15.1721</v>
      </c>
      <c r="J20" s="31">
        <f>J21+J22+J23+J24+J25+J26+J27+J28+J29+J30</f>
        <v>15172.100000000002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4666.67</v>
      </c>
      <c r="G21" s="31">
        <v>2.81</v>
      </c>
      <c r="H21" s="32">
        <f t="shared" ref="H21:H30" si="1">ROUND((F21*G21*K21)/1000,5)</f>
        <v>13.113340000000001</v>
      </c>
      <c r="I21" s="31">
        <f t="shared" si="0"/>
        <v>13.113340000000001</v>
      </c>
      <c r="J21" s="31">
        <f t="shared" ref="J21:J30" si="2">ROUND(F21*G21*K21,2)</f>
        <v>13113.34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906</v>
      </c>
      <c r="G26" s="31">
        <v>2.64</v>
      </c>
      <c r="H26" s="32">
        <f t="shared" si="1"/>
        <v>0.24535999999999999</v>
      </c>
      <c r="I26" s="31">
        <f t="shared" si="0"/>
        <v>0.24535999999999999</v>
      </c>
      <c r="J26" s="31">
        <f t="shared" si="2"/>
        <v>245.36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52.87068</v>
      </c>
      <c r="I31" s="31">
        <f>I32+I33+I34</f>
        <v>52.87068</v>
      </c>
      <c r="J31" s="31">
        <f>J32+J33+J34</f>
        <v>52870.68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1956</v>
      </c>
      <c r="G32" s="31">
        <v>2.0099999999999998</v>
      </c>
      <c r="H32" s="32">
        <f>ROUND(F32*G32*K32/1000,5)</f>
        <v>7.8631200000000003</v>
      </c>
      <c r="I32" s="31">
        <f>H32</f>
        <v>7.8631200000000003</v>
      </c>
      <c r="J32" s="31">
        <f>ROUND(H32*1000,2)</f>
        <v>7863.12</v>
      </c>
      <c r="K32" s="3">
        <v>2</v>
      </c>
      <c r="L32" s="38"/>
      <c r="M32" s="38">
        <v>1956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1956</v>
      </c>
      <c r="G33" s="31">
        <v>7.67</v>
      </c>
      <c r="H33" s="32">
        <f>ROUND(G33*F33*K33/1000,5)</f>
        <v>45.007559999999998</v>
      </c>
      <c r="I33" s="31">
        <f>H33</f>
        <v>45.007559999999998</v>
      </c>
      <c r="J33" s="31">
        <f>ROUND(H33*1000,2)</f>
        <v>45007.56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1289.04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2900.34</v>
      </c>
      <c r="G38" s="31">
        <v>1.65</v>
      </c>
      <c r="H38" s="32">
        <f>ROUND((F38*G38*K38)/1000,5)</f>
        <v>4.7855600000000003</v>
      </c>
      <c r="I38" s="31">
        <f>H38</f>
        <v>4.7855600000000003</v>
      </c>
      <c r="J38" s="31">
        <f>ROUND(F38*G38*K38,2)</f>
        <v>4785.5600000000004</v>
      </c>
      <c r="K38" s="3">
        <v>1</v>
      </c>
      <c r="L38" s="38">
        <f>M37+M38</f>
        <v>2900.34</v>
      </c>
      <c r="M38" s="38">
        <v>1611.3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355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1.41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384.61685460000007</v>
      </c>
      <c r="I46" s="71">
        <f>I47+I53+I63+I68+I77+I85+I98+I103</f>
        <v>384.61685460000007</v>
      </c>
      <c r="J46" s="72">
        <f>J47+J53+J63+J68+J77+J85+J98+J103</f>
        <v>373078.33999999997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19.23085</v>
      </c>
      <c r="I47" s="25">
        <f>I48+I49+I50+I51+I52</f>
        <v>0</v>
      </c>
      <c r="J47" s="23">
        <f>J48+J49+J50+J51+J52</f>
        <v>19230.849999999999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11.53851</v>
      </c>
      <c r="I49" s="31"/>
      <c r="J49" s="31">
        <f>ROUND(H49*1000,2)</f>
        <v>11538.51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7.6923399999999997</v>
      </c>
      <c r="I50" s="31"/>
      <c r="J50" s="31">
        <f>ROUND(H50*1000,2)</f>
        <v>7692.34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26.923179999999999</v>
      </c>
      <c r="I53" s="26">
        <f>I54+I55+I56+I57+I58+I59+I60+I61+I62</f>
        <v>0</v>
      </c>
      <c r="J53" s="23">
        <f>J54+J55+J56+J57+J58+J59+J60+J61+J62</f>
        <v>26923.18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26.923179999999999</v>
      </c>
      <c r="I59" s="31"/>
      <c r="J59" s="31">
        <f t="shared" si="3"/>
        <v>26923.18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34.615519999999997</v>
      </c>
      <c r="I68" s="26">
        <f>I69+I70+I71+I72+I75+I76</f>
        <v>0</v>
      </c>
      <c r="J68" s="23">
        <f>J69+J70+J71+J72+J73+J74+J75+J76</f>
        <v>34615.519999999997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34.615519999999997</v>
      </c>
      <c r="I76" s="31"/>
      <c r="J76" s="31">
        <f>ROUND(H76*1000,2)</f>
        <v>34615.519999999997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53.846360000000004</v>
      </c>
      <c r="I77" s="26">
        <f>I78+I79+I80+I81+I82+I83+I84</f>
        <v>0</v>
      </c>
      <c r="J77" s="23">
        <f>J78+J79+J80+J81+J82+J83+J84</f>
        <v>42307.85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26.923179999999999</v>
      </c>
      <c r="I78" s="31"/>
      <c r="J78" s="31">
        <f t="shared" ref="J78:J83" si="4">ROUND(H78*1000,2)</f>
        <v>26923.18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15.38467</v>
      </c>
      <c r="I81" s="31"/>
      <c r="J81" s="31">
        <f t="shared" si="4"/>
        <v>15384.67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11.53851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130.76973000000001</v>
      </c>
      <c r="I85" s="26">
        <f>I86+I87+I88+I89+I90+I91+I92+I93+I94+I95+I96+I97</f>
        <v>0</v>
      </c>
      <c r="J85" s="23">
        <f>J86+J87+J88+J89+J90+J91+J92+J93+J94+J95+J96+J97</f>
        <v>130769.73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46.154020000000003</v>
      </c>
      <c r="I90" s="31"/>
      <c r="J90" s="31">
        <f t="shared" si="5"/>
        <v>46154.02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61.538699999999999</v>
      </c>
      <c r="I96" s="31"/>
      <c r="J96" s="31">
        <f t="shared" si="5"/>
        <v>61538.7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23.077010000000001</v>
      </c>
      <c r="I97" s="31"/>
      <c r="J97" s="31">
        <f t="shared" si="5"/>
        <v>23077.01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15.38467</v>
      </c>
      <c r="I98" s="26">
        <f>I99+I100+I101+I102</f>
        <v>0</v>
      </c>
      <c r="J98" s="23">
        <f>J99+J100+J101+J102</f>
        <v>15384.67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15.38467</v>
      </c>
      <c r="I99" s="31">
        <v>0</v>
      </c>
      <c r="J99" s="31">
        <f>ROUND(H99*1000,2)</f>
        <v>15384.67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103.84654460000007</v>
      </c>
      <c r="I103" s="25">
        <f>I104+I105+I106+I107+I108</f>
        <v>384.61685460000007</v>
      </c>
      <c r="J103" s="23">
        <f>J104+J105+J106+J107+J108</f>
        <v>103846.54000000001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25.0001</v>
      </c>
      <c r="I106" s="31"/>
      <c r="J106" s="31">
        <f>ROUND(H106*1000,2)</f>
        <v>25000.1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78.846444600000069</v>
      </c>
      <c r="I108" s="34">
        <f>J197-I138-H181</f>
        <v>384.61685460000007</v>
      </c>
      <c r="J108" s="31">
        <f>ROUND(H108*1000,2)</f>
        <v>78846.44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1212.6040273999995</v>
      </c>
      <c r="I109" s="71">
        <f>I110+I111+I112+I113+I114+I115+I116+I117+I118+I119+I120+I121+I122+I123+I124+I125+I126+I127+I128+I129+I130+I131+I132+I133+I134+I135+I136+I137+I138</f>
        <v>1212.6030273999995</v>
      </c>
      <c r="J109" s="72">
        <f>J110+J111+J112+J113+J114+J115+J116+J117+J118+J119+J120+J121+J122+J123+J124+J125+J126+J127+J128+J129+J130+J131+J132+J133+J134+J135+J136+J137+J138</f>
        <v>1130663.9000000001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58528.65</v>
      </c>
      <c r="H110" s="33">
        <f>ROUND(($I$138*0.05),5)</f>
        <v>58.528649999999999</v>
      </c>
      <c r="I110" s="31"/>
      <c r="J110" s="31">
        <f t="shared" ref="J110:J137" si="6">ROUND(H110*1000,2)</f>
        <v>58528.65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292643.26</v>
      </c>
      <c r="H111" s="33">
        <f>ROUND(($I$138*0.25),5)</f>
        <v>292.64326</v>
      </c>
      <c r="I111" s="31"/>
      <c r="J111" s="31">
        <f t="shared" si="6"/>
        <v>292643.26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140468.76</v>
      </c>
      <c r="H116" s="32">
        <f>ROUND(($I$138*0.12),5)</f>
        <v>140.46876</v>
      </c>
      <c r="I116" s="31"/>
      <c r="J116" s="31">
        <f t="shared" si="6"/>
        <v>140468.76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42031</v>
      </c>
      <c r="H121" s="34">
        <v>42.030999999999999</v>
      </c>
      <c r="I121" s="31">
        <v>42.03</v>
      </c>
      <c r="J121" s="31">
        <f t="shared" si="6"/>
        <v>42031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175585.94999999998</v>
      </c>
      <c r="H125" s="32">
        <f>ROUND(($I$138*0.15),5)</f>
        <v>175.58595</v>
      </c>
      <c r="I125" s="31"/>
      <c r="J125" s="31">
        <f t="shared" si="6"/>
        <v>175585.95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128763.02999999998</v>
      </c>
      <c r="H126" s="32">
        <f>ROUND(($I$138*0.11),5)</f>
        <v>128.76302999999999</v>
      </c>
      <c r="I126" s="31"/>
      <c r="J126" s="31">
        <f t="shared" si="6"/>
        <v>128763.03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81940.11</v>
      </c>
      <c r="H128" s="32">
        <f>ROUND(($I$138*0.07),5)</f>
        <v>81.940110000000004</v>
      </c>
      <c r="I128" s="31"/>
      <c r="J128" s="31">
        <f t="shared" si="6"/>
        <v>81940.11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210703.13999999998</v>
      </c>
      <c r="H129" s="32">
        <f>ROUND(($I$138*0.18),5)</f>
        <v>210.70313999999999</v>
      </c>
      <c r="I129" s="31"/>
      <c r="J129" s="31">
        <f t="shared" si="6"/>
        <v>210703.14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81.94012739999954</v>
      </c>
      <c r="I138" s="34">
        <f>J197*0.7</f>
        <v>1170.5730273999995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102.76884</v>
      </c>
      <c r="I151" s="72">
        <f>I152+I153+I154</f>
        <v>102.77</v>
      </c>
      <c r="J151" s="72">
        <f ca="1">J152+J153+J154</f>
        <v>102769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2854.69</v>
      </c>
      <c r="H152" s="32">
        <f ca="1">ROUND((C152*F152*G152/1000),5)</f>
        <v>102.76884</v>
      </c>
      <c r="I152" s="35">
        <v>102.77</v>
      </c>
      <c r="J152" s="31">
        <f ca="1">ROUND(H152*1000,2)</f>
        <v>102769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72.772999999999996</v>
      </c>
      <c r="I165" s="72">
        <f>I166+I167+I168</f>
        <v>72.77</v>
      </c>
      <c r="J165" s="72">
        <f>J166+J167+J168</f>
        <v>72773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72773</v>
      </c>
      <c r="H166" s="34">
        <v>72.772999999999996</v>
      </c>
      <c r="I166" s="31">
        <v>72.77</v>
      </c>
      <c r="J166" s="31">
        <f>ROUND(H166*1000,2)</f>
        <v>72773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125.4</v>
      </c>
      <c r="I169" s="72">
        <f>I170+I171+I172</f>
        <v>125.4</v>
      </c>
      <c r="J169" s="72">
        <f>J170+J171+J172</f>
        <v>125400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125400</v>
      </c>
      <c r="H170" s="32">
        <v>125.4</v>
      </c>
      <c r="I170" s="35">
        <v>125.4</v>
      </c>
      <c r="J170" s="31">
        <f>ROUND(H170*1000,2)</f>
        <v>125400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117.09</v>
      </c>
      <c r="I173" s="72">
        <v>117.09</v>
      </c>
      <c r="J173" s="72">
        <f>ROUND(H173*1000,2)</f>
        <v>117090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82.347999999999999</v>
      </c>
      <c r="I174" s="72">
        <v>82.35</v>
      </c>
      <c r="J174" s="72">
        <f>ROUND(H174*1000,2)</f>
        <v>82348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117.0573</v>
      </c>
      <c r="I178" s="72">
        <f>I179+I180+I181</f>
        <v>163.52000000000001</v>
      </c>
      <c r="J178" s="72">
        <f>J179+J180+J181</f>
        <v>117057.3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117.0573</v>
      </c>
      <c r="I181" s="31">
        <v>163.52000000000001</v>
      </c>
      <c r="J181" s="31">
        <f>ROUND(H181*1000,2)</f>
        <v>117057.3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2731.1806799999999</v>
      </c>
      <c r="I194" s="62">
        <f>I10+I9+I42+I46+I109+I139+I151+I155+I160+I165+I169+I173+I174+I175+I178+I45</f>
        <v>2951.5044719999996</v>
      </c>
      <c r="J194" s="63">
        <f ca="1">J10+J9+J42+J46+J109+J139+J151+J155+J160+J165+J169+J173+J174+J175+J178+J45</f>
        <v>1288661.24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2731.1806799999995</v>
      </c>
      <c r="I195" s="31">
        <f>J195/1000</f>
        <v>3353.15886</v>
      </c>
      <c r="J195" s="31">
        <v>3353158.86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2951.5044719999996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401.65438800000038</v>
      </c>
      <c r="J197" s="82">
        <v>1672.2471819999996</v>
      </c>
    </row>
    <row r="198" spans="1:75" hidden="1" x14ac:dyDescent="0.25">
      <c r="H198" s="49">
        <f>H9+H10+H42+H45+H46+H109+H139+H151+H155+H160+H165+H169+H173+H174+H175+H178+H182</f>
        <v>2731.1806799999999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1">
    <tabColor rgb="FF00B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22.659300000000002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55.813907999999998</v>
      </c>
      <c r="I9" s="72">
        <v>137.69999999999999</v>
      </c>
      <c r="J9" s="72">
        <f>ROUND(H9*1000,2)</f>
        <v>55813.91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235.46145000000004</v>
      </c>
      <c r="I10" s="76">
        <f>I11+I12+I13+I14+I15+I16+I20+I31+I35+I38+I39+I40+I41+I19</f>
        <v>235.46145000000004</v>
      </c>
      <c r="J10" s="72">
        <f>J11+J12+J13+J14+J15+J16+J20+J31+J35+J38+J39+J40+J41+J19</f>
        <v>216711.85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184</v>
      </c>
      <c r="G11" s="31">
        <v>1.67</v>
      </c>
      <c r="H11" s="34">
        <f>ROUND((F11*G11*K11)/1000,5)</f>
        <v>91.876720000000006</v>
      </c>
      <c r="I11" s="31">
        <f>H11</f>
        <v>91.876720000000006</v>
      </c>
      <c r="J11" s="31">
        <f>ROUND(F11*G11*K11,2)</f>
        <v>91876.72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276-F11</f>
        <v>92</v>
      </c>
      <c r="G12" s="31">
        <v>1.27</v>
      </c>
      <c r="H12" s="34">
        <f>ROUND((F12*G12*C12)/1000,5)</f>
        <v>12.15136</v>
      </c>
      <c r="I12" s="31">
        <f>H12</f>
        <v>12.15136</v>
      </c>
      <c r="J12" s="31">
        <f>ROUND(F12*G12*K12,2)</f>
        <v>6075.68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25.347840000000001</v>
      </c>
      <c r="I16" s="31">
        <f t="shared" ref="I16:I29" si="0">H16</f>
        <v>25.347840000000001</v>
      </c>
      <c r="J16" s="31">
        <f>J17+J18</f>
        <v>12673.92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184</v>
      </c>
      <c r="G17" s="31">
        <v>4.07</v>
      </c>
      <c r="H17" s="32">
        <f>ROUND((F17*G17*C17)/1000,5)</f>
        <v>17.973120000000002</v>
      </c>
      <c r="I17" s="31">
        <f t="shared" si="0"/>
        <v>17.973120000000002</v>
      </c>
      <c r="J17" s="31">
        <f>ROUND(F17*G17*K17,2)</f>
        <v>8986.56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92</v>
      </c>
      <c r="G18" s="31">
        <v>3.34</v>
      </c>
      <c r="H18" s="32">
        <f>ROUND((F18*G18*C18)/1000,5)</f>
        <v>7.3747199999999999</v>
      </c>
      <c r="I18" s="31">
        <f t="shared" si="0"/>
        <v>7.3747199999999999</v>
      </c>
      <c r="J18" s="31">
        <f>ROUND(F18*G18*K18,2)</f>
        <v>3687.36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14.126660000000001</v>
      </c>
      <c r="I20" s="31">
        <f t="shared" si="0"/>
        <v>14.126660000000001</v>
      </c>
      <c r="J20" s="31">
        <f>J21+J22+J23+J24+J25+J26+J27+J28+J29+J30</f>
        <v>14126.660000000002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4666.67</v>
      </c>
      <c r="G21" s="31">
        <v>2.81</v>
      </c>
      <c r="H21" s="32">
        <f t="shared" ref="H21:H30" si="1">ROUND((F21*G21*K21)/1000,5)</f>
        <v>13.113340000000001</v>
      </c>
      <c r="I21" s="31">
        <f t="shared" si="0"/>
        <v>13.113340000000001</v>
      </c>
      <c r="J21" s="31">
        <f t="shared" ref="J21:J29" si="2">ROUND(F21*G21*K21,2)</f>
        <v>13113.34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906</v>
      </c>
      <c r="G26" s="31">
        <v>2.64</v>
      </c>
      <c r="H26" s="32">
        <f t="shared" si="1"/>
        <v>0.24535999999999999</v>
      </c>
      <c r="I26" s="31">
        <f t="shared" si="0"/>
        <v>0.24535999999999999</v>
      </c>
      <c r="J26" s="31">
        <f t="shared" si="2"/>
        <v>245.36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88.702020000000005</v>
      </c>
      <c r="I31" s="31">
        <f>I32+I33+I34</f>
        <v>88.702020000000005</v>
      </c>
      <c r="J31" s="31">
        <f>J32+J33+J34</f>
        <v>88702.02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1233</v>
      </c>
      <c r="G32" s="31">
        <v>2.0099999999999998</v>
      </c>
      <c r="H32" s="32">
        <f>ROUND(F32*G32*K32/1000,5)</f>
        <v>4.9566600000000003</v>
      </c>
      <c r="I32" s="31">
        <f>H32</f>
        <v>4.9566600000000003</v>
      </c>
      <c r="J32" s="31">
        <f>ROUND(H32*1000,2)</f>
        <v>4956.66</v>
      </c>
      <c r="K32" s="3">
        <v>2</v>
      </c>
      <c r="L32" s="38"/>
      <c r="M32" s="38">
        <v>1233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1233</v>
      </c>
      <c r="G33" s="31">
        <v>7.67</v>
      </c>
      <c r="H33" s="32">
        <f>ROUND(G33*F33*K33/1000,5)</f>
        <v>28.37133</v>
      </c>
      <c r="I33" s="31">
        <f>H33</f>
        <v>28.37133</v>
      </c>
      <c r="J33" s="31">
        <f>ROUND(H33*1000,2)</f>
        <v>28371.33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1233</v>
      </c>
      <c r="G34" s="31">
        <v>14.97</v>
      </c>
      <c r="H34" s="32">
        <f>ROUND(G34*F34*K34/1000,5)</f>
        <v>55.374029999999998</v>
      </c>
      <c r="I34" s="31">
        <f>H34</f>
        <v>55.374029999999998</v>
      </c>
      <c r="J34" s="31">
        <f>ROUND(H34*1000,2)</f>
        <v>55374.03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705.6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1587.6</v>
      </c>
      <c r="G38" s="31">
        <v>1.65</v>
      </c>
      <c r="H38" s="32">
        <f>ROUND((F38*G38*K38)/1000,5)</f>
        <v>2.6195400000000002</v>
      </c>
      <c r="I38" s="31">
        <f>H38</f>
        <v>2.6195400000000002</v>
      </c>
      <c r="J38" s="31">
        <f>ROUND(F38*G38*K38,2)</f>
        <v>2619.54</v>
      </c>
      <c r="K38" s="3">
        <v>1</v>
      </c>
      <c r="L38" s="38">
        <f>M37+M38</f>
        <v>1587.6</v>
      </c>
      <c r="M38" s="38">
        <v>882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0.26600000000000001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29.780796599999967</v>
      </c>
      <c r="I46" s="71">
        <f>I47+I53+I63+I68+I77+I85+I98+I103</f>
        <v>29.780796599999963</v>
      </c>
      <c r="J46" s="72">
        <f>J47+J53+J63+J68+J77+J85+J98+J103</f>
        <v>28887.38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1.4890400000000001</v>
      </c>
      <c r="I47" s="25">
        <f>I48+I49+I50+I51+I52</f>
        <v>0</v>
      </c>
      <c r="J47" s="23">
        <f>J48+J49+J50+J51+J52</f>
        <v>1489.04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0.89341999999999999</v>
      </c>
      <c r="I49" s="31"/>
      <c r="J49" s="31">
        <f>ROUND(H49*1000,2)</f>
        <v>893.42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0.59562000000000004</v>
      </c>
      <c r="I50" s="31"/>
      <c r="J50" s="31">
        <f>ROUND(H50*1000,2)</f>
        <v>595.62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2.08466</v>
      </c>
      <c r="I53" s="26">
        <f>I54+I55+I56+I57+I58+I59+I60+I61+I62</f>
        <v>0</v>
      </c>
      <c r="J53" s="23">
        <f>J54+J55+J56+J57+J58+J59+J60+J61+J62</f>
        <v>2084.66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2.08466</v>
      </c>
      <c r="I59" s="31"/>
      <c r="J59" s="31">
        <f t="shared" si="3"/>
        <v>2084.66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2.6802700000000002</v>
      </c>
      <c r="I68" s="26">
        <f>I69+I70+I71+I72+I75+I76</f>
        <v>0</v>
      </c>
      <c r="J68" s="23">
        <f>J69+J70+J71+J72+J73+J74+J75+J76</f>
        <v>2680.27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2.6802700000000002</v>
      </c>
      <c r="I76" s="31"/>
      <c r="J76" s="31">
        <f>ROUND(H76*1000,2)</f>
        <v>2680.27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4.1693100000000003</v>
      </c>
      <c r="I77" s="26">
        <f>I78+I79+I80+I81+I82+I83+I84</f>
        <v>0</v>
      </c>
      <c r="J77" s="23">
        <f>J78+J79+J80+J81+J82+J83+J84</f>
        <v>3275.89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2.08466</v>
      </c>
      <c r="I78" s="31"/>
      <c r="J78" s="31">
        <f t="shared" ref="J78:J83" si="4">ROUND(H78*1000,2)</f>
        <v>2084.66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1.19123</v>
      </c>
      <c r="I81" s="31"/>
      <c r="J81" s="31">
        <f t="shared" si="4"/>
        <v>1191.23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0.89341999999999999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10.12548</v>
      </c>
      <c r="I85" s="26">
        <f>I86+I87+I88+I89+I90+I91+I92+I93+I94+I95+I96+I97</f>
        <v>0</v>
      </c>
      <c r="J85" s="23">
        <f>J86+J87+J88+J89+J90+J91+J92+J93+J94+J95+J96+J97</f>
        <v>10125.480000000001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3.5737000000000001</v>
      </c>
      <c r="I90" s="31"/>
      <c r="J90" s="31">
        <f t="shared" si="5"/>
        <v>3573.7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4.7649299999999997</v>
      </c>
      <c r="I96" s="31"/>
      <c r="J96" s="31">
        <f t="shared" si="5"/>
        <v>4764.93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1.78685</v>
      </c>
      <c r="I97" s="31"/>
      <c r="J97" s="31">
        <f t="shared" si="5"/>
        <v>1786.85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1.19123</v>
      </c>
      <c r="I98" s="26">
        <f>I99+I100+I101+I102</f>
        <v>0</v>
      </c>
      <c r="J98" s="23">
        <f>J99+J100+J101+J102</f>
        <v>1191.23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1.19123</v>
      </c>
      <c r="I99" s="31">
        <v>0</v>
      </c>
      <c r="J99" s="31">
        <f>ROUND(H99*1000,2)</f>
        <v>1191.23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8.0408065999999643</v>
      </c>
      <c r="I103" s="25">
        <f>I104+I105+I106+I107+I108</f>
        <v>29.780796599999963</v>
      </c>
      <c r="J103" s="23">
        <f>J104+J105+J106+J107+J108</f>
        <v>8040.81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1.9357500000000001</v>
      </c>
      <c r="I106" s="31"/>
      <c r="J106" s="31">
        <f>ROUND(H106*1000,2)</f>
        <v>1935.75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6.1050565999999638</v>
      </c>
      <c r="I108" s="34">
        <f>J197-I138-H181</f>
        <v>29.780796599999963</v>
      </c>
      <c r="J108" s="31">
        <f>ROUND(H108*1000,2)</f>
        <v>6105.06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140.90120539999992</v>
      </c>
      <c r="I109" s="71">
        <f>I110+I111+I112+I113+I114+I115+I116+I117+I118+I119+I120+I121+I122+I123+I124+I125+I126+I127+I128+I129+I130+I131+I132+I133+I134+I135+I136+I137+I138</f>
        <v>140.9072053999999</v>
      </c>
      <c r="J109" s="72">
        <f>J110+J111+J112+J113+J114+J115+J116+J117+J118+J119+J120+J121+J122+J123+J124+J125+J126+J127+J128+J129+J130+J131+J132+J133+J134+J135+J136+J137+J138</f>
        <v>134556.59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4531.8599999999997</v>
      </c>
      <c r="H110" s="33">
        <f>ROUND(($I$138*0.05),5)</f>
        <v>4.53186</v>
      </c>
      <c r="I110" s="31"/>
      <c r="J110" s="31">
        <f t="shared" ref="J110:J137" si="6">ROUND(H110*1000,2)</f>
        <v>4531.8599999999997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22659.300000000003</v>
      </c>
      <c r="H111" s="33">
        <f>ROUND(($I$138*0.25),5)</f>
        <v>22.659300000000002</v>
      </c>
      <c r="I111" s="31"/>
      <c r="J111" s="31">
        <f t="shared" si="6"/>
        <v>22659.3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10876.46</v>
      </c>
      <c r="H116" s="32">
        <f>ROUND(($I$138*0.12),5)</f>
        <v>10.87646</v>
      </c>
      <c r="I116" s="31"/>
      <c r="J116" s="31">
        <f t="shared" si="6"/>
        <v>10876.46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7085</v>
      </c>
      <c r="H120" s="34">
        <v>7.085</v>
      </c>
      <c r="I120" s="31">
        <v>7.09</v>
      </c>
      <c r="J120" s="31">
        <f t="shared" si="6"/>
        <v>7085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43179</v>
      </c>
      <c r="H121" s="34">
        <v>43.179000000000002</v>
      </c>
      <c r="I121" s="31">
        <v>43.18</v>
      </c>
      <c r="J121" s="31">
        <f t="shared" si="6"/>
        <v>43179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13595.58</v>
      </c>
      <c r="H125" s="32">
        <f>ROUND(($I$138*0.15),5)</f>
        <v>13.59558</v>
      </c>
      <c r="I125" s="31"/>
      <c r="J125" s="31">
        <f t="shared" si="6"/>
        <v>13595.58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9970.09</v>
      </c>
      <c r="H126" s="32">
        <f>ROUND(($I$138*0.11),5)</f>
        <v>9.9700900000000008</v>
      </c>
      <c r="I126" s="31"/>
      <c r="J126" s="31">
        <f t="shared" si="6"/>
        <v>9970.09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6344.5999999999995</v>
      </c>
      <c r="H128" s="32">
        <f>ROUND(($I$138*0.07),5)</f>
        <v>6.3445999999999998</v>
      </c>
      <c r="I128" s="31"/>
      <c r="J128" s="31">
        <f t="shared" si="6"/>
        <v>6344.6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16314.699999999999</v>
      </c>
      <c r="H129" s="32">
        <f>ROUND(($I$138*0.18),5)</f>
        <v>16.314699999999998</v>
      </c>
      <c r="I129" s="31"/>
      <c r="J129" s="31">
        <f t="shared" si="6"/>
        <v>16314.7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6.3446153999999222</v>
      </c>
      <c r="I138" s="34">
        <f>J197*0.7</f>
        <v>90.637205399999914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0</v>
      </c>
      <c r="D152" s="28" t="s">
        <v>92</v>
      </c>
      <c r="E152" s="36" t="s">
        <v>59</v>
      </c>
      <c r="F152" s="40">
        <v>0</v>
      </c>
      <c r="G152" s="40">
        <f>IF(F152&gt;0,J152/C152/F152,0)</f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38.630000000000003</v>
      </c>
      <c r="I169" s="72">
        <f>I170+I171+I172</f>
        <v>38.630000000000003</v>
      </c>
      <c r="J169" s="72">
        <f>J170+J171+J172</f>
        <v>38630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38630</v>
      </c>
      <c r="H170" s="32">
        <v>38.630000000000003</v>
      </c>
      <c r="I170" s="35">
        <v>38.630000000000003</v>
      </c>
      <c r="J170" s="31">
        <f>ROUND(H170*1000,2)</f>
        <v>38630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41.280999999999999</v>
      </c>
      <c r="I173" s="72">
        <v>41.28</v>
      </c>
      <c r="J173" s="72">
        <f>ROUND(H173*1000,2)</f>
        <v>41281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7.2069999999999999</v>
      </c>
      <c r="I174" s="72">
        <v>7.21</v>
      </c>
      <c r="J174" s="72">
        <f>ROUND(H174*1000,2)</f>
        <v>7207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9.06372</v>
      </c>
      <c r="I178" s="72">
        <f>I179+I180+I181</f>
        <v>50.23</v>
      </c>
      <c r="J178" s="72">
        <f>J179+J180+J181</f>
        <v>9063.7199999999993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9.06372</v>
      </c>
      <c r="I181" s="31">
        <v>50.23</v>
      </c>
      <c r="J181" s="31">
        <f>ROUND(H181*1000,2)</f>
        <v>9063.7199999999993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558.13907999999992</v>
      </c>
      <c r="I194" s="62">
        <f>I10+I9+I42+I46+I109+I139+I151+I155+I160+I165+I169+I173+I174+I175+I178+I45</f>
        <v>681.20945199999994</v>
      </c>
      <c r="J194" s="63">
        <f ca="1">J10+J9+J42+J46+J109+J139+J151+J155+J160+J165+J169+J173+J174+J175+J178+J45</f>
        <v>410335.58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558.13907999999992</v>
      </c>
      <c r="I195" s="31">
        <f>J195/1000</f>
        <v>895.87536999999998</v>
      </c>
      <c r="J195" s="31">
        <v>895875.37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681.20945199999994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214.66591800000003</v>
      </c>
      <c r="J197" s="82">
        <v>129.48172199999988</v>
      </c>
    </row>
    <row r="198" spans="1:75" hidden="1" x14ac:dyDescent="0.25">
      <c r="H198" s="49">
        <f>H9+H10+H42+H45+H46+H109+H139+H151+H155+H160+H165+H169+H173+H174+H175+H178+H182</f>
        <v>558.13907999999992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2">
    <tabColor rgb="FF00B050"/>
    <pageSetUpPr fitToPage="1"/>
  </sheetPr>
  <dimension ref="A1:CQ209"/>
  <sheetViews>
    <sheetView topLeftCell="C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23.776530000000001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61.899791999999991</v>
      </c>
      <c r="I9" s="72">
        <v>132.4</v>
      </c>
      <c r="J9" s="72">
        <f>ROUND(H9*1000,2)</f>
        <v>61899.79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172.25627</v>
      </c>
      <c r="I10" s="76">
        <f>I11+I12+I13+I14+I15+I16+I20+I31+I35+I38+I39+I40+I41+I19</f>
        <v>172.25627</v>
      </c>
      <c r="J10" s="72">
        <f>J11+J12+J13+J14+J15+J16+J20+J31+J35+J38+J39+J40+J41+J19</f>
        <v>153642.72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182.67</v>
      </c>
      <c r="G11" s="31">
        <v>1.67</v>
      </c>
      <c r="H11" s="34">
        <f>ROUND((F11*G11*K11)/1000,5)</f>
        <v>91.212609999999998</v>
      </c>
      <c r="I11" s="31">
        <f>H11</f>
        <v>91.212609999999998</v>
      </c>
      <c r="J11" s="31">
        <f>ROUND(F11*G11*K11,2)</f>
        <v>91212.61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274-F11</f>
        <v>91.330000000000013</v>
      </c>
      <c r="G12" s="31">
        <v>1.27</v>
      </c>
      <c r="H12" s="34">
        <f>ROUND((F12*G12*C12)/1000,5)</f>
        <v>12.06287</v>
      </c>
      <c r="I12" s="31">
        <f>H12</f>
        <v>12.06287</v>
      </c>
      <c r="J12" s="31">
        <f>ROUND(F12*G12*K12,2)</f>
        <v>6031.43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25.16422</v>
      </c>
      <c r="I16" s="31">
        <f t="shared" ref="I16:I29" si="0">H16</f>
        <v>25.16422</v>
      </c>
      <c r="J16" s="31">
        <f>J17+J18</f>
        <v>12582.11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182.67</v>
      </c>
      <c r="G17" s="31">
        <v>4.07</v>
      </c>
      <c r="H17" s="32">
        <f>ROUND((F17*G17*C17)/1000,5)</f>
        <v>17.843209999999999</v>
      </c>
      <c r="I17" s="31">
        <f t="shared" si="0"/>
        <v>17.843209999999999</v>
      </c>
      <c r="J17" s="31">
        <f>ROUND(F17*G17*K17,2)</f>
        <v>8921.6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91.330000000000013</v>
      </c>
      <c r="G18" s="31">
        <v>3.34</v>
      </c>
      <c r="H18" s="32">
        <f>ROUND((F18*G18*C18)/1000,5)</f>
        <v>7.3210100000000002</v>
      </c>
      <c r="I18" s="31">
        <f t="shared" si="0"/>
        <v>7.3210100000000002</v>
      </c>
      <c r="J18" s="31">
        <f>ROUND(F18*G18*K18,2)</f>
        <v>3660.51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8.7201499999999985</v>
      </c>
      <c r="I20" s="31">
        <f t="shared" si="0"/>
        <v>8.7201499999999985</v>
      </c>
      <c r="J20" s="31">
        <f>J21+J22+J23+J24+J25+J26+J27+J28+J29+J30</f>
        <v>8720.1500000000015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907</v>
      </c>
      <c r="G21" s="31">
        <v>2.81</v>
      </c>
      <c r="H21" s="32">
        <f t="shared" ref="H21:H30" si="1">ROUND((F21*G21*K21)/1000,5)</f>
        <v>7.2732400000000004</v>
      </c>
      <c r="I21" s="31">
        <f t="shared" si="0"/>
        <v>7.2732400000000004</v>
      </c>
      <c r="J21" s="31">
        <f t="shared" ref="J21:J29" si="2">ROUND(F21*G21*K21,2)</f>
        <v>7273.24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235.88</v>
      </c>
      <c r="G26" s="31">
        <v>2.64</v>
      </c>
      <c r="H26" s="32">
        <f t="shared" si="1"/>
        <v>0.62272000000000005</v>
      </c>
      <c r="I26" s="31">
        <f t="shared" si="0"/>
        <v>0.62272000000000005</v>
      </c>
      <c r="J26" s="31">
        <f t="shared" si="2"/>
        <v>622.72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31.949460000000002</v>
      </c>
      <c r="I31" s="31">
        <f>I32+I33+I34</f>
        <v>31.949460000000002</v>
      </c>
      <c r="J31" s="31">
        <f>J32+J33+J34</f>
        <v>31949.46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1182</v>
      </c>
      <c r="G32" s="31">
        <v>2.0099999999999998</v>
      </c>
      <c r="H32" s="32">
        <f>ROUND(F32*G32*K32/1000,5)</f>
        <v>4.7516400000000001</v>
      </c>
      <c r="I32" s="31">
        <f>H32</f>
        <v>4.7516400000000001</v>
      </c>
      <c r="J32" s="31">
        <f>ROUND(H32*1000,2)</f>
        <v>4751.6400000000003</v>
      </c>
      <c r="K32" s="3">
        <v>2</v>
      </c>
      <c r="L32" s="38"/>
      <c r="M32" s="38">
        <v>1182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1182</v>
      </c>
      <c r="G33" s="31">
        <v>7.67</v>
      </c>
      <c r="H33" s="32">
        <f>ROUND(G33*F33*K33/1000,5)</f>
        <v>27.19782</v>
      </c>
      <c r="I33" s="31">
        <f>H33</f>
        <v>27.19782</v>
      </c>
      <c r="J33" s="31">
        <f>ROUND(H33*1000,2)</f>
        <v>27197.82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676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1521</v>
      </c>
      <c r="G38" s="31">
        <v>1.65</v>
      </c>
      <c r="H38" s="32">
        <f>ROUND((F38*G38*K38)/1000,5)</f>
        <v>2.5096500000000002</v>
      </c>
      <c r="I38" s="31">
        <f>H38</f>
        <v>2.5096500000000002</v>
      </c>
      <c r="J38" s="31">
        <f>ROUND(F38*G38*K38,2)</f>
        <v>2509.65</v>
      </c>
      <c r="K38" s="3">
        <v>1</v>
      </c>
      <c r="L38" s="38">
        <f>M37+M38</f>
        <v>1521</v>
      </c>
      <c r="M38" s="38">
        <v>845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0.26200000000000001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31.249147399999991</v>
      </c>
      <c r="I46" s="71">
        <f>I47+I53+I63+I68+I77+I85+I98+I103</f>
        <v>31.249147399999984</v>
      </c>
      <c r="J46" s="72">
        <f>J47+J53+J63+J68+J77+J85+J98+J103</f>
        <v>30311.68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1.5624500000000001</v>
      </c>
      <c r="I47" s="25">
        <f>I48+I49+I50+I51+I52</f>
        <v>0</v>
      </c>
      <c r="J47" s="23">
        <f>J48+J49+J50+J51+J52</f>
        <v>1562.45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0.93747000000000003</v>
      </c>
      <c r="I49" s="31"/>
      <c r="J49" s="31">
        <f>ROUND(H49*1000,2)</f>
        <v>937.47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0.62497999999999998</v>
      </c>
      <c r="I50" s="31"/>
      <c r="J50" s="31">
        <f>ROUND(H50*1000,2)</f>
        <v>624.98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2.1874400000000001</v>
      </c>
      <c r="I53" s="26">
        <f>I54+I55+I56+I57+I58+I59+I60+I61+I62</f>
        <v>0</v>
      </c>
      <c r="J53" s="23">
        <f>J54+J55+J56+J57+J58+J59+J60+J61+J62</f>
        <v>2187.44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2.1874400000000001</v>
      </c>
      <c r="I59" s="31"/>
      <c r="J59" s="31">
        <f t="shared" si="3"/>
        <v>2187.44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2.8124199999999999</v>
      </c>
      <c r="I68" s="26">
        <f>I69+I70+I71+I72+I75+I76</f>
        <v>0</v>
      </c>
      <c r="J68" s="23">
        <f>J69+J70+J71+J72+J73+J74+J75+J76</f>
        <v>2812.42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2.8124199999999999</v>
      </c>
      <c r="I76" s="31"/>
      <c r="J76" s="31">
        <f>ROUND(H76*1000,2)</f>
        <v>2812.42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4.3748800000000001</v>
      </c>
      <c r="I77" s="26">
        <f>I78+I79+I80+I81+I82+I83+I84</f>
        <v>0</v>
      </c>
      <c r="J77" s="23">
        <f>J78+J79+J80+J81+J82+J83+J84</f>
        <v>3437.41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2.1874400000000001</v>
      </c>
      <c r="I78" s="31"/>
      <c r="J78" s="31">
        <f t="shared" ref="J78:J83" si="4">ROUND(H78*1000,2)</f>
        <v>2187.44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1.24997</v>
      </c>
      <c r="I81" s="31"/>
      <c r="J81" s="31">
        <f t="shared" si="4"/>
        <v>1249.97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0.93747000000000003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10.62471</v>
      </c>
      <c r="I85" s="26">
        <f>I86+I87+I88+I89+I90+I91+I92+I93+I94+I95+I96+I97</f>
        <v>0</v>
      </c>
      <c r="J85" s="23">
        <f>J86+J87+J88+J89+J90+J91+J92+J93+J94+J95+J96+J97</f>
        <v>10624.710000000001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3.7498999999999998</v>
      </c>
      <c r="I90" s="31"/>
      <c r="J90" s="31">
        <f t="shared" si="5"/>
        <v>3749.9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4.99986</v>
      </c>
      <c r="I96" s="31"/>
      <c r="J96" s="31">
        <f t="shared" si="5"/>
        <v>4999.8599999999997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1.8749499999999999</v>
      </c>
      <c r="I97" s="31"/>
      <c r="J97" s="31">
        <f t="shared" si="5"/>
        <v>1874.95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1.24997</v>
      </c>
      <c r="I98" s="26">
        <f>I99+I100+I101+I102</f>
        <v>0</v>
      </c>
      <c r="J98" s="23">
        <f>J99+J100+J101+J102</f>
        <v>1249.97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1.24997</v>
      </c>
      <c r="I99" s="31">
        <v>0</v>
      </c>
      <c r="J99" s="31">
        <f>ROUND(H99*1000,2)</f>
        <v>1249.97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8.4372773999999868</v>
      </c>
      <c r="I103" s="25">
        <f>I104+I105+I106+I107+I108</f>
        <v>31.249147399999984</v>
      </c>
      <c r="J103" s="23">
        <f>J104+J105+J106+J107+J108</f>
        <v>8437.2800000000007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2.0311900000000001</v>
      </c>
      <c r="I106" s="31"/>
      <c r="J106" s="31">
        <f>ROUND(H106*1000,2)</f>
        <v>2031.19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6.4060873999999863</v>
      </c>
      <c r="I108" s="34">
        <f>J197-I138-H181</f>
        <v>31.249147399999984</v>
      </c>
      <c r="J108" s="31">
        <f>ROUND(H108*1000,2)</f>
        <v>6406.09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149.3221006</v>
      </c>
      <c r="I109" s="71">
        <f>I110+I111+I112+I113+I114+I115+I116+I117+I118+I119+I120+I121+I122+I123+I124+I125+I126+I127+I128+I129+I130+I131+I132+I133+I134+I135+I136+I137+I138</f>
        <v>149.32610059999996</v>
      </c>
      <c r="J109" s="72">
        <f>J110+J111+J112+J113+J114+J115+J116+J117+J118+J119+J120+J121+J122+J123+J124+J125+J126+J127+J128+J129+J130+J131+J132+J133+J134+J135+J136+J137+J138</f>
        <v>142664.69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4755.3099999999995</v>
      </c>
      <c r="H110" s="33">
        <f>ROUND(($I$138*0.05),5)</f>
        <v>4.7553099999999997</v>
      </c>
      <c r="I110" s="31"/>
      <c r="J110" s="31">
        <f t="shared" ref="J110:J137" si="6">ROUND(H110*1000,2)</f>
        <v>4755.3100000000004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23776.530000000002</v>
      </c>
      <c r="H111" s="33">
        <f>ROUND(($I$138*0.25),5)</f>
        <v>23.776530000000001</v>
      </c>
      <c r="I111" s="31"/>
      <c r="J111" s="31">
        <f t="shared" si="6"/>
        <v>23776.53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11412.73</v>
      </c>
      <c r="H116" s="32">
        <f>ROUND(($I$138*0.12),5)</f>
        <v>11.41273</v>
      </c>
      <c r="I116" s="31"/>
      <c r="J116" s="31">
        <f t="shared" si="6"/>
        <v>11412.73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7970</v>
      </c>
      <c r="H120" s="34">
        <v>7.97</v>
      </c>
      <c r="I120" s="31">
        <v>7.97</v>
      </c>
      <c r="J120" s="31">
        <f t="shared" si="6"/>
        <v>7970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46246</v>
      </c>
      <c r="H121" s="34">
        <v>46.246000000000002</v>
      </c>
      <c r="I121" s="31">
        <v>46.25</v>
      </c>
      <c r="J121" s="31">
        <f t="shared" si="6"/>
        <v>46246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14265.92</v>
      </c>
      <c r="H125" s="32">
        <f>ROUND(($I$138*0.15),5)</f>
        <v>14.265919999999999</v>
      </c>
      <c r="I125" s="31"/>
      <c r="J125" s="31">
        <f t="shared" si="6"/>
        <v>14265.92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10461.67</v>
      </c>
      <c r="H126" s="32">
        <f>ROUND(($I$138*0.11),5)</f>
        <v>10.46167</v>
      </c>
      <c r="I126" s="31"/>
      <c r="J126" s="31">
        <f t="shared" si="6"/>
        <v>10461.67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6657.4299999999994</v>
      </c>
      <c r="H128" s="32">
        <f>ROUND(($I$138*0.07),5)</f>
        <v>6.6574299999999997</v>
      </c>
      <c r="I128" s="31"/>
      <c r="J128" s="31">
        <f t="shared" si="6"/>
        <v>6657.43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17119.099999999999</v>
      </c>
      <c r="H129" s="32">
        <f>ROUND(($I$138*0.18),5)</f>
        <v>17.1191</v>
      </c>
      <c r="I129" s="31"/>
      <c r="J129" s="31">
        <f t="shared" si="6"/>
        <v>17119.099999999999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6.6574105999999773</v>
      </c>
      <c r="I138" s="34">
        <f>J197*0.7</f>
        <v>95.106100599999962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0</v>
      </c>
      <c r="D152" s="28" t="s">
        <v>92</v>
      </c>
      <c r="E152" s="36" t="s">
        <v>59</v>
      </c>
      <c r="F152" s="40">
        <v>0</v>
      </c>
      <c r="G152" s="40">
        <f>IF(F152&gt;0,J152/C152/F152,0)</f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139.33699999999999</v>
      </c>
      <c r="I169" s="72">
        <f>I170+I171+I172</f>
        <v>279.33999999999997</v>
      </c>
      <c r="J169" s="72">
        <f>J170+J171+J172</f>
        <v>139337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37145</v>
      </c>
      <c r="H170" s="32">
        <v>37.145000000000003</v>
      </c>
      <c r="I170" s="35">
        <v>37.15</v>
      </c>
      <c r="J170" s="31">
        <f>ROUND(H170*1000,2)</f>
        <v>37145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102192</v>
      </c>
      <c r="H171" s="32">
        <v>102.19199999999999</v>
      </c>
      <c r="I171" s="35">
        <v>242.19</v>
      </c>
      <c r="J171" s="31">
        <f>ROUND(H171*1000,2)</f>
        <v>102192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46.466000000000001</v>
      </c>
      <c r="I173" s="72">
        <v>46.47</v>
      </c>
      <c r="J173" s="72">
        <f>ROUND(H173*1000,2)</f>
        <v>46466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8.9570000000000007</v>
      </c>
      <c r="I174" s="72">
        <v>8.9600000000000009</v>
      </c>
      <c r="J174" s="72">
        <f>ROUND(H174*1000,2)</f>
        <v>8957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v>0</v>
      </c>
      <c r="D177" s="28" t="s">
        <v>50</v>
      </c>
      <c r="E177" s="36" t="s">
        <v>31</v>
      </c>
      <c r="F177" s="40">
        <v>0</v>
      </c>
      <c r="G177" s="40"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9.5106099999999998</v>
      </c>
      <c r="I178" s="72">
        <f>I179+I180+I181</f>
        <v>3.84</v>
      </c>
      <c r="J178" s="72">
        <f>J179+J180+J181</f>
        <v>9510.61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9.5106099999999998</v>
      </c>
      <c r="I181" s="31">
        <v>3.84</v>
      </c>
      <c r="J181" s="31">
        <f>ROUND(H181*1000,2)</f>
        <v>9510.61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618.99792000000002</v>
      </c>
      <c r="I194" s="62">
        <f>I10+I9+I42+I46+I109+I139+I151+I155+I160+I165+I169+I173+I174+I175+I178+I45</f>
        <v>823.85151800000006</v>
      </c>
      <c r="J194" s="63">
        <f ca="1">J10+J9+J42+J46+J109+J139+J151+J155+J160+J165+J169+J173+J174+J175+J178+J45</f>
        <v>606770.71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618.99791999999991</v>
      </c>
      <c r="I195" s="31">
        <f>J195/1000</f>
        <v>861.42637000000002</v>
      </c>
      <c r="J195" s="31">
        <v>861426.37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823.85151800000006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37.574851999999964</v>
      </c>
      <c r="J197" s="82">
        <v>135.86585799999995</v>
      </c>
    </row>
    <row r="198" spans="1:75" hidden="1" x14ac:dyDescent="0.25">
      <c r="H198" s="49">
        <f>H9+H10+H42+H45+H46+H109+H139+H151+H155+H160+H165+H169+H173+H174+H175+H178+H182</f>
        <v>618.99792000000002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3">
    <tabColor rgb="FF00B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18.917929999999998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54.123695999999995</v>
      </c>
      <c r="I9" s="72">
        <v>136.32</v>
      </c>
      <c r="J9" s="72">
        <f>ROUND(H9*1000,2)</f>
        <v>54123.7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236.29282000000001</v>
      </c>
      <c r="I10" s="76">
        <f>I11+I12+I13+I14+I15+I16+I20+I31+I35+I38+I39+I40+I41+I19</f>
        <v>236.29282000000003</v>
      </c>
      <c r="J10" s="72">
        <f>J11+J12+J13+J14+J15+J16+J20+J31+J35+J38+J39+J40+J41+J19</f>
        <v>218902.07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170.67</v>
      </c>
      <c r="G11" s="31">
        <v>1.67</v>
      </c>
      <c r="H11" s="34">
        <f>ROUND((F11*G11*K11)/1000,5)</f>
        <v>85.220650000000006</v>
      </c>
      <c r="I11" s="31">
        <f>H11</f>
        <v>85.220650000000006</v>
      </c>
      <c r="J11" s="31">
        <f>ROUND(F11*G11*K11,2)</f>
        <v>85220.65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256-F11</f>
        <v>85.330000000000013</v>
      </c>
      <c r="G12" s="31">
        <v>1.27</v>
      </c>
      <c r="H12" s="34">
        <f>ROUND((F12*G12*C12)/1000,5)</f>
        <v>11.270390000000001</v>
      </c>
      <c r="I12" s="31">
        <f>H12</f>
        <v>11.270390000000001</v>
      </c>
      <c r="J12" s="31">
        <f>ROUND(F12*G12*K12,2)</f>
        <v>5635.19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23.511099999999999</v>
      </c>
      <c r="I16" s="31">
        <f t="shared" ref="I16:I29" si="0">H16</f>
        <v>23.511099999999999</v>
      </c>
      <c r="J16" s="31">
        <f>J17+J18</f>
        <v>11755.550000000001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170.67</v>
      </c>
      <c r="G17" s="31">
        <v>4.07</v>
      </c>
      <c r="H17" s="32">
        <f>ROUND((F17*G17*C17)/1000,5)</f>
        <v>16.671050000000001</v>
      </c>
      <c r="I17" s="31">
        <f t="shared" si="0"/>
        <v>16.671050000000001</v>
      </c>
      <c r="J17" s="31">
        <f>ROUND(F17*G17*K17,2)</f>
        <v>8335.52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85.330000000000013</v>
      </c>
      <c r="G18" s="31">
        <v>3.34</v>
      </c>
      <c r="H18" s="32">
        <f>ROUND((F18*G18*C18)/1000,5)</f>
        <v>6.8400499999999997</v>
      </c>
      <c r="I18" s="31">
        <f t="shared" si="0"/>
        <v>6.8400499999999997</v>
      </c>
      <c r="J18" s="31">
        <f>ROUND(F18*G18*K18,2)</f>
        <v>3420.03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24.856179999999998</v>
      </c>
      <c r="I20" s="31">
        <f t="shared" si="0"/>
        <v>24.856179999999998</v>
      </c>
      <c r="J20" s="31">
        <f>J21+J22+J23+J24+J25+J26+J27+J28+J29+J30</f>
        <v>24856.18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8266.67</v>
      </c>
      <c r="G21" s="31">
        <v>2.81</v>
      </c>
      <c r="H21" s="32">
        <f t="shared" ref="H21:H30" si="1">ROUND((F21*G21*K21)/1000,5)</f>
        <v>23.229340000000001</v>
      </c>
      <c r="I21" s="31">
        <f t="shared" si="0"/>
        <v>23.229340000000001</v>
      </c>
      <c r="J21" s="31">
        <f t="shared" ref="J21:J29" si="2">ROUND(F21*G21*K21,2)</f>
        <v>23229.34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258.17</v>
      </c>
      <c r="G26" s="31">
        <v>2.64</v>
      </c>
      <c r="H26" s="32">
        <f t="shared" si="1"/>
        <v>0.68157000000000001</v>
      </c>
      <c r="I26" s="31">
        <f t="shared" si="0"/>
        <v>0.68157000000000001</v>
      </c>
      <c r="J26" s="31">
        <f t="shared" si="2"/>
        <v>681.57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749</v>
      </c>
      <c r="G27" s="31">
        <v>5.07</v>
      </c>
      <c r="H27" s="32">
        <f t="shared" si="1"/>
        <v>0.22714000000000001</v>
      </c>
      <c r="I27" s="31">
        <f t="shared" si="0"/>
        <v>0.22714000000000001</v>
      </c>
      <c r="J27" s="31">
        <f t="shared" si="2"/>
        <v>227.14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45</v>
      </c>
      <c r="G28" s="31">
        <v>2.52</v>
      </c>
      <c r="H28" s="32">
        <f t="shared" si="1"/>
        <v>3.5279999999999999E-2</v>
      </c>
      <c r="I28" s="31">
        <f t="shared" si="0"/>
        <v>3.5279999999999999E-2</v>
      </c>
      <c r="J28" s="31">
        <f t="shared" si="2"/>
        <v>35.28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88.198440000000005</v>
      </c>
      <c r="I31" s="31">
        <f>I32+I33+I34</f>
        <v>88.198440000000005</v>
      </c>
      <c r="J31" s="31">
        <f>J32+J33+J34</f>
        <v>88198.44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1226</v>
      </c>
      <c r="G32" s="31">
        <v>2.0099999999999998</v>
      </c>
      <c r="H32" s="32">
        <f>ROUND(F32*G32*K32/1000,5)</f>
        <v>4.9285199999999998</v>
      </c>
      <c r="I32" s="31">
        <f>H32</f>
        <v>4.9285199999999998</v>
      </c>
      <c r="J32" s="31">
        <f>ROUND(H32*1000,2)</f>
        <v>4928.5200000000004</v>
      </c>
      <c r="K32" s="3">
        <v>2</v>
      </c>
      <c r="L32" s="38"/>
      <c r="M32" s="38">
        <v>1226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1226</v>
      </c>
      <c r="G33" s="31">
        <v>7.67</v>
      </c>
      <c r="H33" s="32">
        <f>ROUND(G33*F33*K33/1000,5)</f>
        <v>28.210260000000002</v>
      </c>
      <c r="I33" s="31">
        <f>H33</f>
        <v>28.210260000000002</v>
      </c>
      <c r="J33" s="31">
        <f>ROUND(H33*1000,2)</f>
        <v>28210.26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1226</v>
      </c>
      <c r="G34" s="31">
        <v>14.97</v>
      </c>
      <c r="H34" s="32">
        <f>ROUND(G34*F34*K34/1000,5)</f>
        <v>55.059660000000001</v>
      </c>
      <c r="I34" s="31">
        <f>H34</f>
        <v>55.059660000000001</v>
      </c>
      <c r="J34" s="31">
        <f>ROUND(H34*1000,2)</f>
        <v>55059.66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700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1575</v>
      </c>
      <c r="G38" s="31">
        <v>1.65</v>
      </c>
      <c r="H38" s="32">
        <f>ROUND((F38*G38*K38)/1000,5)</f>
        <v>2.5987499999999999</v>
      </c>
      <c r="I38" s="31">
        <f>H38</f>
        <v>2.5987499999999999</v>
      </c>
      <c r="J38" s="31">
        <f>ROUND(F38*G38*K38,2)</f>
        <v>2598.75</v>
      </c>
      <c r="K38" s="3">
        <v>1</v>
      </c>
      <c r="L38" s="38">
        <f>M37+M38</f>
        <v>1575</v>
      </c>
      <c r="M38" s="38">
        <v>875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59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0.23400000000000001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24.863563199999994</v>
      </c>
      <c r="I46" s="71">
        <f>I47+I53+I63+I68+I77+I85+I98+I103</f>
        <v>24.863563199999991</v>
      </c>
      <c r="J46" s="72">
        <f>J47+J53+J63+J68+J77+J85+J98+J103</f>
        <v>24117.65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1.24318</v>
      </c>
      <c r="I47" s="25">
        <f>I48+I49+I50+I51+I52</f>
        <v>0</v>
      </c>
      <c r="J47" s="23">
        <f>J48+J49+J50+J51+J52</f>
        <v>1243.1799999999998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0.74590999999999996</v>
      </c>
      <c r="I49" s="31"/>
      <c r="J49" s="31">
        <f>ROUND(H49*1000,2)</f>
        <v>745.91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0.49726999999999999</v>
      </c>
      <c r="I50" s="31"/>
      <c r="J50" s="31">
        <f>ROUND(H50*1000,2)</f>
        <v>497.27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1.7404500000000001</v>
      </c>
      <c r="I53" s="26">
        <f>I54+I55+I56+I57+I58+I59+I60+I61+I62</f>
        <v>0</v>
      </c>
      <c r="J53" s="23">
        <f>J54+J55+J56+J57+J58+J59+J60+J61+J62</f>
        <v>1740.45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1.7404500000000001</v>
      </c>
      <c r="I59" s="31"/>
      <c r="J59" s="31">
        <f t="shared" si="3"/>
        <v>1740.45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2.2377199999999999</v>
      </c>
      <c r="I68" s="26">
        <f>I69+I70+I71+I72+I75+I76</f>
        <v>0</v>
      </c>
      <c r="J68" s="23">
        <f>J69+J70+J71+J72+J73+J74+J75+J76</f>
        <v>2237.7199999999998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2.2377199999999999</v>
      </c>
      <c r="I76" s="31"/>
      <c r="J76" s="31">
        <f>ROUND(H76*1000,2)</f>
        <v>2237.7199999999998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3.4808999999999997</v>
      </c>
      <c r="I77" s="26">
        <f>I78+I79+I80+I81+I82+I83+I84</f>
        <v>0</v>
      </c>
      <c r="J77" s="23">
        <f>J78+J79+J80+J81+J82+J83+J84</f>
        <v>2734.99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1.7404500000000001</v>
      </c>
      <c r="I78" s="31"/>
      <c r="J78" s="31">
        <f t="shared" ref="J78:J83" si="4">ROUND(H78*1000,2)</f>
        <v>1740.45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0.99453999999999998</v>
      </c>
      <c r="I81" s="31"/>
      <c r="J81" s="31">
        <f t="shared" si="4"/>
        <v>994.54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0.74590999999999996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8.4536100000000012</v>
      </c>
      <c r="I85" s="26">
        <f>I86+I87+I88+I89+I90+I91+I92+I93+I94+I95+I96+I97</f>
        <v>0</v>
      </c>
      <c r="J85" s="23">
        <f>J86+J87+J88+J89+J90+J91+J92+J93+J94+J95+J96+J97</f>
        <v>8453.61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2.9836299999999998</v>
      </c>
      <c r="I90" s="31"/>
      <c r="J90" s="31">
        <f t="shared" si="5"/>
        <v>2983.63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3.97817</v>
      </c>
      <c r="I96" s="31"/>
      <c r="J96" s="31">
        <f t="shared" si="5"/>
        <v>3978.17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1.4918100000000001</v>
      </c>
      <c r="I97" s="31"/>
      <c r="J97" s="31">
        <f t="shared" si="5"/>
        <v>1491.81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0.99453999999999998</v>
      </c>
      <c r="I98" s="26">
        <f>I99+I100+I101+I102</f>
        <v>0</v>
      </c>
      <c r="J98" s="23">
        <f>J99+J100+J101+J102</f>
        <v>994.54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0.99453999999999998</v>
      </c>
      <c r="I99" s="31">
        <v>0</v>
      </c>
      <c r="J99" s="31">
        <f>ROUND(H99*1000,2)</f>
        <v>994.54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6.7131631999999941</v>
      </c>
      <c r="I103" s="25">
        <f>I104+I105+I106+I107+I108</f>
        <v>24.863563199999991</v>
      </c>
      <c r="J103" s="23">
        <f>J104+J105+J106+J107+J108</f>
        <v>6713.16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1.6161300000000001</v>
      </c>
      <c r="I106" s="31"/>
      <c r="J106" s="31">
        <f>ROUND(H106*1000,2)</f>
        <v>1616.13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5.097033199999994</v>
      </c>
      <c r="I108" s="34">
        <f>J197-I138-H181</f>
        <v>24.863563199999991</v>
      </c>
      <c r="J108" s="31">
        <f>ROUND(H108*1000,2)</f>
        <v>5097.03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126.40371079999993</v>
      </c>
      <c r="I109" s="71">
        <f>I110+I111+I112+I113+I114+I115+I116+I117+I118+I119+I120+I121+I122+I123+I124+I125+I126+I127+I128+I129+I130+I131+I132+I133+I134+I135+I136+I137+I138</f>
        <v>126.41171079999994</v>
      </c>
      <c r="J109" s="72">
        <f>J110+J111+J112+J113+J114+J115+J116+J117+J118+J119+J120+J121+J122+J123+J124+J125+J126+J127+J128+J129+J130+J131+J132+J133+J134+J135+J136+J137+J138</f>
        <v>121106.71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3783.5899999999997</v>
      </c>
      <c r="H110" s="33">
        <f>ROUND(($I$138*0.05),5)</f>
        <v>3.7835899999999998</v>
      </c>
      <c r="I110" s="31"/>
      <c r="J110" s="31">
        <f t="shared" ref="J110:J137" si="6">ROUND(H110*1000,2)</f>
        <v>3783.59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18917.929999999997</v>
      </c>
      <c r="H111" s="33">
        <f>ROUND(($I$138*0.25),5)</f>
        <v>18.917929999999998</v>
      </c>
      <c r="I111" s="31"/>
      <c r="J111" s="31">
        <f t="shared" si="6"/>
        <v>18917.93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9080.61</v>
      </c>
      <c r="H116" s="32">
        <f>ROUND(($I$138*0.12),5)</f>
        <v>9.0806100000000001</v>
      </c>
      <c r="I116" s="31"/>
      <c r="J116" s="31">
        <f t="shared" si="6"/>
        <v>9080.61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7085</v>
      </c>
      <c r="H120" s="34">
        <v>7.085</v>
      </c>
      <c r="I120" s="31">
        <v>7.09</v>
      </c>
      <c r="J120" s="31">
        <f t="shared" si="6"/>
        <v>7085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43647</v>
      </c>
      <c r="H121" s="34">
        <v>43.646999999999998</v>
      </c>
      <c r="I121" s="31">
        <v>43.65</v>
      </c>
      <c r="J121" s="31">
        <f t="shared" si="6"/>
        <v>43647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11350.759999999998</v>
      </c>
      <c r="H125" s="32">
        <f>ROUND(($I$138*0.15),5)</f>
        <v>11.350759999999999</v>
      </c>
      <c r="I125" s="31"/>
      <c r="J125" s="31">
        <f t="shared" si="6"/>
        <v>11350.76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8323.8900000000012</v>
      </c>
      <c r="H126" s="32">
        <f>ROUND(($I$138*0.11),5)</f>
        <v>8.3238900000000005</v>
      </c>
      <c r="I126" s="31"/>
      <c r="J126" s="31">
        <f t="shared" si="6"/>
        <v>8323.89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5297.0199999999995</v>
      </c>
      <c r="H128" s="32">
        <f>ROUND(($I$138*0.07),5)</f>
        <v>5.2970199999999998</v>
      </c>
      <c r="I128" s="31"/>
      <c r="J128" s="31">
        <f t="shared" si="6"/>
        <v>5297.02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13620.91</v>
      </c>
      <c r="H129" s="32">
        <f>ROUND(($I$138*0.18),5)</f>
        <v>13.62091</v>
      </c>
      <c r="I129" s="31"/>
      <c r="J129" s="31">
        <f t="shared" si="6"/>
        <v>13620.91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5.2970007999999407</v>
      </c>
      <c r="I138" s="34">
        <f>J197*0.7</f>
        <v>75.671710799999943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0</v>
      </c>
      <c r="D152" s="28" t="s">
        <v>92</v>
      </c>
      <c r="E152" s="36" t="s">
        <v>59</v>
      </c>
      <c r="F152" s="40">
        <v>0</v>
      </c>
      <c r="G152" s="40">
        <f>IF(F152&gt;0,J152/C152/F152,0)</f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38.244</v>
      </c>
      <c r="I169" s="72">
        <f>I170+I171+I172</f>
        <v>38.24</v>
      </c>
      <c r="J169" s="72">
        <f>J170+J171+J172</f>
        <v>38244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38244</v>
      </c>
      <c r="H170" s="32">
        <v>38.244</v>
      </c>
      <c r="I170" s="35">
        <v>38.24</v>
      </c>
      <c r="J170" s="31">
        <f>ROUND(H170*1000,2)</f>
        <v>38244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45.037999999999997</v>
      </c>
      <c r="I173" s="72">
        <v>45.04</v>
      </c>
      <c r="J173" s="72">
        <f>ROUND(H173*1000,2)</f>
        <v>45038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8.7040000000000006</v>
      </c>
      <c r="I174" s="72">
        <v>8.6999999999999993</v>
      </c>
      <c r="J174" s="72">
        <f>ROUND(H174*1000,2)</f>
        <v>8704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7.56717</v>
      </c>
      <c r="I178" s="72">
        <f>I179+I180+I181</f>
        <v>49.73</v>
      </c>
      <c r="J178" s="72">
        <f>J179+J180+J181</f>
        <v>7567.17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7.56717</v>
      </c>
      <c r="I181" s="31">
        <v>49.73</v>
      </c>
      <c r="J181" s="31">
        <f>ROUND(H181*1000,2)</f>
        <v>7567.17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541.23695999999995</v>
      </c>
      <c r="I194" s="62">
        <f>I10+I9+I42+I46+I109+I139+I151+I155+I160+I165+I169+I173+I174+I175+I178+I45</f>
        <v>665.60809400000005</v>
      </c>
      <c r="J194" s="63">
        <f ca="1">J10+J9+J42+J46+J109+J139+J151+J155+J160+J165+J169+J173+J174+J175+J178+J45</f>
        <v>413314.31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541.23695999999995</v>
      </c>
      <c r="I195" s="31">
        <f>J195/1000</f>
        <v>886.93061999999998</v>
      </c>
      <c r="J195" s="31">
        <v>886930.62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665.60809400000005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221.32252599999993</v>
      </c>
      <c r="J197" s="82">
        <v>108.10244399999993</v>
      </c>
    </row>
    <row r="198" spans="1:75" hidden="1" x14ac:dyDescent="0.25">
      <c r="H198" s="49">
        <f>H9+H10+H42+H45+H46+H109+H139+H151+H155+H160+H165+H169+H173+H174+H175+H178+H182</f>
        <v>541.23695999999995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4">
    <tabColor rgb="FF00B0F0"/>
    <pageSetUpPr fitToPage="1"/>
  </sheetPr>
  <dimension ref="A1:CQ209"/>
  <sheetViews>
    <sheetView topLeftCell="C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236.81565599999996</v>
      </c>
      <c r="I9" s="72">
        <v>430.34</v>
      </c>
      <c r="J9" s="72">
        <f>ROUND(H9*1000,2)</f>
        <v>236815.66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363.98619000000002</v>
      </c>
      <c r="I10" s="76">
        <f>I11+I12+I13+I14+I15+I16+I20+I31+I35+I38+I39+I40+I41+I19</f>
        <v>363.98619000000002</v>
      </c>
      <c r="J10" s="72">
        <f>J11+J12+J13+J14+J15+J16+J20+J31+J35+J38+J39+J40+J41+J19</f>
        <v>363986.18999999994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282.48</v>
      </c>
      <c r="G11" s="31">
        <v>2.04</v>
      </c>
      <c r="H11" s="34">
        <f>ROUND((F11*G11*K11)/1000,5)</f>
        <v>172.3015</v>
      </c>
      <c r="I11" s="31">
        <f>H11</f>
        <v>172.3015</v>
      </c>
      <c r="J11" s="31">
        <f>ROUND(F11*G11*K11,2)</f>
        <v>172301.5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706.2-F11</f>
        <v>423.72</v>
      </c>
      <c r="G12" s="31">
        <v>1.78</v>
      </c>
      <c r="H12" s="34">
        <f>ROUND((F12*G12*C12)/1000,5)</f>
        <v>39.219520000000003</v>
      </c>
      <c r="I12" s="31">
        <f>H12</f>
        <v>39.219520000000003</v>
      </c>
      <c r="J12" s="31">
        <f>ROUND(F12*G12*K12,2)</f>
        <v>39219.519999999997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12</v>
      </c>
      <c r="G15" s="31">
        <v>3.3</v>
      </c>
      <c r="H15" s="32">
        <f>ROUND((F15*G15*K15)/1000,5)</f>
        <v>11.840400000000001</v>
      </c>
      <c r="I15" s="31">
        <f t="shared" ref="I15:I30" si="0">H15</f>
        <v>11.840400000000001</v>
      </c>
      <c r="J15" s="31">
        <f>ROUND(F15*G15*K15,2)</f>
        <v>11840.4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22.474110000000003</v>
      </c>
      <c r="I16" s="31">
        <f t="shared" si="0"/>
        <v>22.474110000000003</v>
      </c>
      <c r="J16" s="31">
        <f>J17+J18</f>
        <v>22474.11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282.48</v>
      </c>
      <c r="G17" s="31">
        <v>2.88</v>
      </c>
      <c r="H17" s="32">
        <f>ROUND((F17*G17*C17)/1000,5)</f>
        <v>9.7625100000000007</v>
      </c>
      <c r="I17" s="31">
        <f t="shared" si="0"/>
        <v>9.7625100000000007</v>
      </c>
      <c r="J17" s="31">
        <f>ROUND(F17*G17*K17,2)</f>
        <v>9762.51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423.72</v>
      </c>
      <c r="G18" s="31">
        <v>2.5</v>
      </c>
      <c r="H18" s="32">
        <f>ROUND((F18*G18*C18)/1000,5)</f>
        <v>12.711600000000001</v>
      </c>
      <c r="I18" s="31">
        <f t="shared" si="0"/>
        <v>12.711600000000001</v>
      </c>
      <c r="J18" s="31">
        <f>ROUND(F18*G18*K18,2)</f>
        <v>12711.6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126</v>
      </c>
      <c r="G19" s="31">
        <v>8.43</v>
      </c>
      <c r="H19" s="32">
        <f>ROUND((F19*G19*K19)/1000,5)</f>
        <v>1.0621799999999999</v>
      </c>
      <c r="I19" s="31">
        <f t="shared" si="0"/>
        <v>1.0621799999999999</v>
      </c>
      <c r="J19" s="31">
        <f>ROUND(F19*G19*K19,2)</f>
        <v>1062.18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33.778179999999999</v>
      </c>
      <c r="I20" s="31">
        <f t="shared" si="0"/>
        <v>33.778179999999999</v>
      </c>
      <c r="J20" s="31">
        <f>J21+J22+J23+J24+J25+J26+J27+J28+J29+J30</f>
        <v>33778.179999999993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8276.67</v>
      </c>
      <c r="G21" s="31">
        <v>2.81</v>
      </c>
      <c r="H21" s="32">
        <f t="shared" ref="H21:H30" si="1">ROUND((F21*G21*K21)/1000,5)</f>
        <v>23.257439999999999</v>
      </c>
      <c r="I21" s="31">
        <f t="shared" si="0"/>
        <v>23.257439999999999</v>
      </c>
      <c r="J21" s="31">
        <f t="shared" ref="J21:J30" si="2">ROUND(F21*G21*K21,2)</f>
        <v>23257.439999999999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604</v>
      </c>
      <c r="G22" s="31">
        <v>1.75</v>
      </c>
      <c r="H22" s="32">
        <f t="shared" si="1"/>
        <v>0.105</v>
      </c>
      <c r="I22" s="31">
        <f t="shared" si="0"/>
        <v>0.105</v>
      </c>
      <c r="J22" s="31">
        <f t="shared" si="2"/>
        <v>105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610</v>
      </c>
      <c r="G23" s="31">
        <v>4.0999999999999996</v>
      </c>
      <c r="H23" s="32">
        <f t="shared" si="1"/>
        <v>0.82410000000000005</v>
      </c>
      <c r="I23" s="31">
        <f t="shared" si="0"/>
        <v>0.82410000000000005</v>
      </c>
      <c r="J23" s="31">
        <f t="shared" si="2"/>
        <v>824.1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611</v>
      </c>
      <c r="G24" s="31">
        <v>4.08</v>
      </c>
      <c r="H24" s="32">
        <f t="shared" si="1"/>
        <v>7.7109999999999998E-2</v>
      </c>
      <c r="I24" s="31">
        <f t="shared" si="0"/>
        <v>7.7109999999999998E-2</v>
      </c>
      <c r="J24" s="31">
        <f t="shared" si="2"/>
        <v>77.11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612</v>
      </c>
      <c r="G25" s="31">
        <v>3.93</v>
      </c>
      <c r="H25" s="32">
        <f t="shared" si="1"/>
        <v>0.10316</v>
      </c>
      <c r="I25" s="31">
        <f t="shared" si="0"/>
        <v>0.10316</v>
      </c>
      <c r="J25" s="31">
        <f t="shared" si="2"/>
        <v>103.16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908</v>
      </c>
      <c r="G26" s="31">
        <v>2.64</v>
      </c>
      <c r="H26" s="32">
        <f t="shared" si="1"/>
        <v>0.27139000000000002</v>
      </c>
      <c r="I26" s="31">
        <f t="shared" si="0"/>
        <v>0.27139000000000002</v>
      </c>
      <c r="J26" s="31">
        <f t="shared" si="2"/>
        <v>271.39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909</v>
      </c>
      <c r="G27" s="31">
        <v>5.07</v>
      </c>
      <c r="H27" s="32">
        <f t="shared" si="1"/>
        <v>6.9965999999999999</v>
      </c>
      <c r="I27" s="31">
        <f t="shared" si="0"/>
        <v>6.9965999999999999</v>
      </c>
      <c r="J27" s="31">
        <f t="shared" si="2"/>
        <v>6996.6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45</v>
      </c>
      <c r="G28" s="31">
        <v>2.52</v>
      </c>
      <c r="H28" s="32">
        <f t="shared" si="1"/>
        <v>3.5279999999999999E-2</v>
      </c>
      <c r="I28" s="31">
        <f t="shared" si="0"/>
        <v>3.5279999999999999E-2</v>
      </c>
      <c r="J28" s="31">
        <f t="shared" si="2"/>
        <v>35.28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24</v>
      </c>
      <c r="G30" s="31">
        <v>3.63</v>
      </c>
      <c r="H30" s="34">
        <f t="shared" si="1"/>
        <v>2.0908799999999998</v>
      </c>
      <c r="I30" s="31">
        <f t="shared" si="0"/>
        <v>2.0908799999999998</v>
      </c>
      <c r="J30" s="31">
        <f t="shared" si="2"/>
        <v>2090.88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77.765309999999999</v>
      </c>
      <c r="I31" s="31">
        <f>I32+I33+I34</f>
        <v>77.765309999999999</v>
      </c>
      <c r="J31" s="31">
        <f>J32+J33+J34</f>
        <v>77765.31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2877</v>
      </c>
      <c r="G32" s="31">
        <v>2.0099999999999998</v>
      </c>
      <c r="H32" s="32">
        <f>ROUND(F32*G32*K32/1000,5)</f>
        <v>11.56554</v>
      </c>
      <c r="I32" s="31">
        <f>H32</f>
        <v>11.56554</v>
      </c>
      <c r="J32" s="31">
        <f>ROUND(H32*1000,2)</f>
        <v>11565.54</v>
      </c>
      <c r="K32" s="3">
        <v>2</v>
      </c>
      <c r="L32" s="38"/>
      <c r="M32" s="38">
        <v>2877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2877</v>
      </c>
      <c r="G33" s="31">
        <v>7.67</v>
      </c>
      <c r="H33" s="32">
        <f>ROUND(G33*F33*K33/1000,5)</f>
        <v>66.199770000000001</v>
      </c>
      <c r="I33" s="31">
        <f>H33</f>
        <v>66.199770000000001</v>
      </c>
      <c r="J33" s="31">
        <f>ROUND(H33*1000,2)</f>
        <v>66199.77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1493.6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3360.6</v>
      </c>
      <c r="G38" s="31">
        <v>1.65</v>
      </c>
      <c r="H38" s="32">
        <f>ROUND((F38*G38*K38)/1000,5)</f>
        <v>5.5449900000000003</v>
      </c>
      <c r="I38" s="31">
        <f>H38</f>
        <v>5.5449900000000003</v>
      </c>
      <c r="J38" s="31">
        <f>ROUND(F38*G38*K38,2)</f>
        <v>5544.99</v>
      </c>
      <c r="K38" s="3">
        <v>1</v>
      </c>
      <c r="L38" s="38">
        <f>M37+M38</f>
        <v>3360.6</v>
      </c>
      <c r="M38" s="38">
        <v>1867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258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1.0249999999999999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242.64326419999992</v>
      </c>
      <c r="I46" s="71">
        <f>I47+I53+I63+I68+I77+I85+I98+I103</f>
        <v>242.64326419999995</v>
      </c>
      <c r="J46" s="72">
        <f>J47+J53+J63+J68+J77+J85+J98+J103</f>
        <v>235363.96000000002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12.13217</v>
      </c>
      <c r="I47" s="25">
        <f>I48+I49+I50+I51+I52</f>
        <v>0</v>
      </c>
      <c r="J47" s="23">
        <f>J48+J49+J50+J51+J52</f>
        <v>12132.17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7.2793000000000001</v>
      </c>
      <c r="I49" s="31"/>
      <c r="J49" s="31">
        <f>ROUND(H49*1000,2)</f>
        <v>7279.3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4.8528700000000002</v>
      </c>
      <c r="I50" s="31"/>
      <c r="J50" s="31">
        <f>ROUND(H50*1000,2)</f>
        <v>4852.87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16.985029999999998</v>
      </c>
      <c r="I53" s="26">
        <f>I54+I55+I56+I57+I58+I59+I60+I61+I62</f>
        <v>0</v>
      </c>
      <c r="J53" s="23">
        <f>J54+J55+J56+J57+J58+J59+J60+J61+J62</f>
        <v>16985.03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16.985029999999998</v>
      </c>
      <c r="I59" s="31"/>
      <c r="J59" s="31">
        <f t="shared" si="3"/>
        <v>16985.03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21.837890000000002</v>
      </c>
      <c r="I68" s="26">
        <f>I69+I70+I71+I72+I75+I76</f>
        <v>0</v>
      </c>
      <c r="J68" s="23">
        <f>J69+J70+J71+J72+J73+J74+J75+J76</f>
        <v>21837.89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21.837890000000002</v>
      </c>
      <c r="I76" s="31"/>
      <c r="J76" s="31">
        <f>ROUND(H76*1000,2)</f>
        <v>21837.89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33.970059999999997</v>
      </c>
      <c r="I77" s="26">
        <f>I78+I79+I80+I81+I82+I83+I84</f>
        <v>0</v>
      </c>
      <c r="J77" s="23">
        <f>J78+J79+J80+J81+J82+J83+J84</f>
        <v>26690.76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16.985029999999998</v>
      </c>
      <c r="I78" s="31"/>
      <c r="J78" s="31">
        <f t="shared" ref="J78:J83" si="4">ROUND(H78*1000,2)</f>
        <v>16985.03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9.7057300000000009</v>
      </c>
      <c r="I81" s="31"/>
      <c r="J81" s="31">
        <f t="shared" si="4"/>
        <v>9705.73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7.2793000000000001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82.498710000000003</v>
      </c>
      <c r="I85" s="26">
        <f>I86+I87+I88+I89+I90+I91+I92+I93+I94+I95+I96+I97</f>
        <v>0</v>
      </c>
      <c r="J85" s="23">
        <f>J86+J87+J88+J89+J90+J91+J92+J93+J94+J95+J96+J97</f>
        <v>82498.710000000006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29.117190000000001</v>
      </c>
      <c r="I90" s="31"/>
      <c r="J90" s="31">
        <f t="shared" si="5"/>
        <v>29117.19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38.822920000000003</v>
      </c>
      <c r="I96" s="31"/>
      <c r="J96" s="31">
        <f t="shared" si="5"/>
        <v>38822.92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14.5586</v>
      </c>
      <c r="I97" s="31"/>
      <c r="J97" s="31">
        <f t="shared" si="5"/>
        <v>14558.6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9.7057300000000009</v>
      </c>
      <c r="I98" s="26">
        <f>I99+I100+I101+I102</f>
        <v>0</v>
      </c>
      <c r="J98" s="23">
        <f>J99+J100+J101+J102</f>
        <v>9705.73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9.7057300000000009</v>
      </c>
      <c r="I99" s="31">
        <v>0</v>
      </c>
      <c r="J99" s="31">
        <f>ROUND(H99*1000,2)</f>
        <v>9705.73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65.51367419999994</v>
      </c>
      <c r="I103" s="25">
        <f>I104+I105+I106+I107+I108</f>
        <v>242.64326419999995</v>
      </c>
      <c r="J103" s="23">
        <f>J104+J105+J106+J107+J108</f>
        <v>65513.67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15.77181</v>
      </c>
      <c r="I106" s="31"/>
      <c r="J106" s="31">
        <f>ROUND(H106*1000,2)</f>
        <v>15771.81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49.741864199999938</v>
      </c>
      <c r="I108" s="34">
        <f>J197-I138-H181</f>
        <v>242.64326419999995</v>
      </c>
      <c r="J108" s="31">
        <f>ROUND(H108*1000,2)</f>
        <v>49741.86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801.52549979999981</v>
      </c>
      <c r="I109" s="71">
        <f>I110+I111+I112+I113+I114+I115+I116+I117+I118+I119+I120+I121+I122+I123+I124+I125+I126+I127+I128+I129+I130+I131+I132+I133+I134+I135+I136+I137+I138</f>
        <v>801.5294997999996</v>
      </c>
      <c r="J109" s="72">
        <f>J110+J111+J112+J113+J114+J115+J116+J117+J118+J119+J120+J121+J122+J123+J124+J125+J126+J127+J128+J129+J130+J131+J132+J133+J134+J135+J136+J137+J138</f>
        <v>749831.91000000015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36923.969999999994</v>
      </c>
      <c r="H110" s="33">
        <f>ROUND(($I$138*0.05),5)</f>
        <v>36.923969999999997</v>
      </c>
      <c r="I110" s="31"/>
      <c r="J110" s="31">
        <f t="shared" ref="J110:J137" si="6">ROUND(H110*1000,2)</f>
        <v>36923.97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184619.87</v>
      </c>
      <c r="H111" s="33">
        <f>ROUND(($I$138*0.25),5)</f>
        <v>184.61986999999999</v>
      </c>
      <c r="I111" s="31"/>
      <c r="J111" s="31">
        <f t="shared" si="6"/>
        <v>184619.87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88617.540000000008</v>
      </c>
      <c r="H116" s="32">
        <f>ROUND(($I$138*0.12),5)</f>
        <v>88.617540000000005</v>
      </c>
      <c r="I116" s="31"/>
      <c r="J116" s="31">
        <f t="shared" si="6"/>
        <v>88617.54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63046</v>
      </c>
      <c r="H121" s="34">
        <v>63.045999999999999</v>
      </c>
      <c r="I121" s="31">
        <v>63.05</v>
      </c>
      <c r="J121" s="31">
        <f t="shared" si="6"/>
        <v>63046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110771.92</v>
      </c>
      <c r="H125" s="32">
        <f>ROUND(($I$138*0.15),5)</f>
        <v>110.77191999999999</v>
      </c>
      <c r="I125" s="31"/>
      <c r="J125" s="31">
        <f t="shared" si="6"/>
        <v>110771.92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81232.740000000005</v>
      </c>
      <c r="H126" s="32">
        <f>ROUND(($I$138*0.11),5)</f>
        <v>81.232740000000007</v>
      </c>
      <c r="I126" s="31"/>
      <c r="J126" s="31">
        <f t="shared" si="6"/>
        <v>81232.740000000005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51693.56</v>
      </c>
      <c r="H128" s="32">
        <f>ROUND(($I$138*0.07),5)</f>
        <v>51.693559999999998</v>
      </c>
      <c r="I128" s="31"/>
      <c r="J128" s="31">
        <f t="shared" si="6"/>
        <v>51693.56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132926.31</v>
      </c>
      <c r="H129" s="32">
        <f>ROUND(($I$138*0.18),5)</f>
        <v>132.92631</v>
      </c>
      <c r="I129" s="31"/>
      <c r="J129" s="31">
        <f t="shared" si="6"/>
        <v>132926.31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51.693589799999657</v>
      </c>
      <c r="I138" s="34">
        <f>J197*0.7</f>
        <v>738.47949979999964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165.87</v>
      </c>
      <c r="I151" s="72">
        <f>I152+I153+I154</f>
        <v>165.87</v>
      </c>
      <c r="J151" s="72">
        <f ca="1">J152+J153+J154</f>
        <v>165870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2303.75</v>
      </c>
      <c r="H152" s="32">
        <f ca="1">ROUND((C152*F152*G152/1000),5)</f>
        <v>165.87</v>
      </c>
      <c r="I152" s="35">
        <v>165.87</v>
      </c>
      <c r="J152" s="31">
        <f ca="1">ROUND(H152*1000,2)</f>
        <v>165870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53.146000000000001</v>
      </c>
      <c r="I165" s="72">
        <f>I166+I167+I168</f>
        <v>53.15</v>
      </c>
      <c r="J165" s="72">
        <f>J166+J167+J168</f>
        <v>53146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53146</v>
      </c>
      <c r="H166" s="34">
        <v>53.146000000000001</v>
      </c>
      <c r="I166" s="31">
        <v>53.15</v>
      </c>
      <c r="J166" s="31">
        <f>ROUND(H166*1000,2)</f>
        <v>53146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120.73</v>
      </c>
      <c r="I169" s="72">
        <f>I170+I171+I172</f>
        <v>120.73</v>
      </c>
      <c r="J169" s="72">
        <f>J170+J171+J172</f>
        <v>120730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120730</v>
      </c>
      <c r="H170" s="32">
        <v>120.73</v>
      </c>
      <c r="I170" s="35">
        <v>120.73</v>
      </c>
      <c r="J170" s="31">
        <f>ROUND(H170*1000,2)</f>
        <v>120730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275.64999999999998</v>
      </c>
      <c r="I173" s="72">
        <v>275.64999999999998</v>
      </c>
      <c r="J173" s="72">
        <f>ROUND(H173*1000,2)</f>
        <v>275650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33.942</v>
      </c>
      <c r="I174" s="72">
        <v>33.94</v>
      </c>
      <c r="J174" s="72">
        <f>ROUND(H174*1000,2)</f>
        <v>33942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73.847949999999997</v>
      </c>
      <c r="I178" s="72">
        <f>I179+I180+I181</f>
        <v>157.43</v>
      </c>
      <c r="J178" s="72">
        <f>J179+J180+J181</f>
        <v>73847.95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73.847949999999997</v>
      </c>
      <c r="I181" s="31">
        <v>157.43</v>
      </c>
      <c r="J181" s="31">
        <f>ROUND(H181*1000,2)</f>
        <v>73847.95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2368.1565599999994</v>
      </c>
      <c r="I194" s="62">
        <f>I10+I9+I42+I46+I109+I139+I151+I155+I160+I165+I169+I173+I174+I175+I178+I45</f>
        <v>2645.2689539999997</v>
      </c>
      <c r="J194" s="63">
        <f ca="1">J10+J9+J42+J46+J109+J139+J151+J155+J160+J165+J169+J173+J174+J175+J178+J45</f>
        <v>1497549.65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2368.1565599999994</v>
      </c>
      <c r="I195" s="31">
        <f>J195/1000</f>
        <v>3228.2663399999997</v>
      </c>
      <c r="J195" s="31">
        <v>3228266.34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2645.2689539999997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582.99738600000001</v>
      </c>
      <c r="J197" s="82">
        <v>1054.9707139999996</v>
      </c>
    </row>
    <row r="198" spans="1:75" hidden="1" x14ac:dyDescent="0.25">
      <c r="H198" s="49">
        <f>H9+H10+H42+H45+H46+H109+H139+H151+H155+H160+H165+H169+H173+H174+H175+H178+H182</f>
        <v>2368.1565599999994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5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549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75.910332000000011</v>
      </c>
      <c r="I9" s="72">
        <v>145.26</v>
      </c>
      <c r="J9" s="72">
        <f>ROUND(H9*1000,2)</f>
        <v>75910.33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111.03020000000001</v>
      </c>
      <c r="I10" s="76">
        <f>I11+I12+I13+I14+I15+I16+I20+I31+I35+I38+I39+I40+I41+I19</f>
        <v>111.03019999999999</v>
      </c>
      <c r="J10" s="72">
        <f>J11+J12+J13+J14+J15+J16+J20+J31+J35+J38+J39+J40+J41+J19</f>
        <v>111030.20000000001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44</v>
      </c>
      <c r="G11" s="31">
        <v>2.29</v>
      </c>
      <c r="H11" s="34">
        <f>ROUND((F11*G11*K11)/1000,5)</f>
        <v>30.12724</v>
      </c>
      <c r="I11" s="31">
        <f>H11</f>
        <v>30.12724</v>
      </c>
      <c r="J11" s="31">
        <f>ROUND(F11*G11*K11,2)</f>
        <v>30127.24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198-F11</f>
        <v>154</v>
      </c>
      <c r="G12" s="31">
        <v>2</v>
      </c>
      <c r="H12" s="34">
        <f>ROUND((F12*G12*C12)/1000,5)</f>
        <v>16.015999999999998</v>
      </c>
      <c r="I12" s="31">
        <f t="shared" ref="I12:I30" si="0">H12</f>
        <v>16.015999999999998</v>
      </c>
      <c r="J12" s="31">
        <f>ROUND(F12*G12*K12,2)</f>
        <v>16016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/>
      <c r="E16" s="18"/>
      <c r="F16" s="31" t="s">
        <v>960</v>
      </c>
      <c r="G16" s="31" t="s">
        <v>960</v>
      </c>
      <c r="H16" s="32">
        <f>H17+H18</f>
        <v>6.4864800000000002</v>
      </c>
      <c r="I16" s="31">
        <f t="shared" si="0"/>
        <v>6.4864800000000002</v>
      </c>
      <c r="J16" s="31">
        <f>J17+J18</f>
        <v>6486.48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44</v>
      </c>
      <c r="G17" s="31">
        <v>3.29</v>
      </c>
      <c r="H17" s="32">
        <f>ROUND((F17*G17*C17)/1000,5)</f>
        <v>1.73712</v>
      </c>
      <c r="I17" s="31">
        <f t="shared" si="0"/>
        <v>1.73712</v>
      </c>
      <c r="J17" s="31">
        <f>ROUND(F17*G17*K17,2)</f>
        <v>1737.12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154</v>
      </c>
      <c r="G18" s="31">
        <v>2.57</v>
      </c>
      <c r="H18" s="32">
        <f>ROUND((F18*G18*C18)/1000,5)</f>
        <v>4.7493600000000002</v>
      </c>
      <c r="I18" s="31">
        <f t="shared" si="0"/>
        <v>4.7493600000000002</v>
      </c>
      <c r="J18" s="31">
        <f>ROUND(F18*G18*K18,2)</f>
        <v>4749.3599999999997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/>
      <c r="E20" s="18"/>
      <c r="F20" s="31" t="s">
        <v>960</v>
      </c>
      <c r="G20" s="31" t="s">
        <v>960</v>
      </c>
      <c r="H20" s="32">
        <f>H21+H22+H23+H24+H25+H26+H27+H28+H29+H30</f>
        <v>6.04054</v>
      </c>
      <c r="I20" s="31">
        <f t="shared" si="0"/>
        <v>6.04054</v>
      </c>
      <c r="J20" s="31">
        <f>J21+J22+J23+J24+J25+J26+J27+J28+J29+J30</f>
        <v>6040.5399999999991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1255.33</v>
      </c>
      <c r="G21" s="31">
        <v>2.81</v>
      </c>
      <c r="H21" s="32">
        <f t="shared" ref="H21:H30" si="1">ROUND((F21*G21*K21)/1000,5)</f>
        <v>3.5274800000000002</v>
      </c>
      <c r="I21" s="31">
        <f t="shared" si="0"/>
        <v>3.5274800000000002</v>
      </c>
      <c r="J21" s="31">
        <f t="shared" ref="J21:J30" si="2">ROUND(F21*G21*K21,2)</f>
        <v>3527.48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912</v>
      </c>
      <c r="G26" s="31">
        <v>2.64</v>
      </c>
      <c r="H26" s="32">
        <f t="shared" si="1"/>
        <v>0.72863999999999995</v>
      </c>
      <c r="I26" s="31">
        <f t="shared" si="0"/>
        <v>0.72863999999999995</v>
      </c>
      <c r="J26" s="31">
        <f t="shared" si="2"/>
        <v>728.64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911</v>
      </c>
      <c r="G27" s="31">
        <v>5.07</v>
      </c>
      <c r="H27" s="32">
        <f t="shared" si="1"/>
        <v>1.0545599999999999</v>
      </c>
      <c r="I27" s="31">
        <f t="shared" si="0"/>
        <v>1.0545599999999999</v>
      </c>
      <c r="J27" s="31">
        <f t="shared" si="2"/>
        <v>1054.56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/>
      <c r="E31" s="18"/>
      <c r="F31" s="31" t="s">
        <v>960</v>
      </c>
      <c r="G31" s="31" t="s">
        <v>960</v>
      </c>
      <c r="H31" s="32">
        <f>H32+H33+H34</f>
        <v>11.758049999999999</v>
      </c>
      <c r="I31" s="31">
        <f>I32+I33+I34</f>
        <v>11.758049999999999</v>
      </c>
      <c r="J31" s="31">
        <f>J32+J33+J34</f>
        <v>11758.050000000001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435</v>
      </c>
      <c r="G32" s="31">
        <v>2.0099999999999998</v>
      </c>
      <c r="H32" s="32">
        <f>ROUND(F32*G32*K32/1000,5)</f>
        <v>1.7486999999999999</v>
      </c>
      <c r="I32" s="31">
        <f>H32</f>
        <v>1.7486999999999999</v>
      </c>
      <c r="J32" s="31">
        <f>ROUND(H32*1000,2)</f>
        <v>1748.7</v>
      </c>
      <c r="K32" s="3">
        <v>2</v>
      </c>
      <c r="L32" s="38"/>
      <c r="M32" s="38">
        <v>435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435</v>
      </c>
      <c r="G33" s="31">
        <v>7.67</v>
      </c>
      <c r="H33" s="32">
        <f>ROUND(G33*F33*K33/1000,5)</f>
        <v>10.00935</v>
      </c>
      <c r="I33" s="31">
        <f>H33</f>
        <v>10.00935</v>
      </c>
      <c r="J33" s="31">
        <f>ROUND(H33*1000,2)</f>
        <v>10009.35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/>
      <c r="E35" s="18"/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0</v>
      </c>
      <c r="H37" s="32">
        <f>ROUND(G37*F37*C37/1000,5)</f>
        <v>0</v>
      </c>
      <c r="I37" s="31"/>
      <c r="J37" s="31"/>
      <c r="L37" s="38"/>
      <c r="M37" s="38">
        <v>315.68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710.28</v>
      </c>
      <c r="G38" s="31">
        <v>1.65</v>
      </c>
      <c r="H38" s="32">
        <f>ROUND((F38*G38*K38)/1000,5)</f>
        <v>1.1719599999999999</v>
      </c>
      <c r="I38" s="31">
        <f>H38</f>
        <v>1.1719599999999999</v>
      </c>
      <c r="J38" s="31">
        <f>ROUND(F38*G38*K38,2)</f>
        <v>1171.96</v>
      </c>
      <c r="K38" s="3">
        <v>1</v>
      </c>
      <c r="L38" s="38">
        <f>M37+M38</f>
        <v>710.28</v>
      </c>
      <c r="M38" s="38">
        <v>394.6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/>
      <c r="E41" s="18"/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34.875860000000003</v>
      </c>
      <c r="I42" s="72">
        <f>I43+I44</f>
        <v>34.875860000000003</v>
      </c>
      <c r="J42" s="72">
        <f>J43+J44</f>
        <v>34875.86</v>
      </c>
      <c r="K42" s="73"/>
      <c r="Q42" s="74" t="s">
        <v>327</v>
      </c>
      <c r="R42" s="74">
        <v>109</v>
      </c>
    </row>
    <row r="43" spans="1:95" ht="24.75" customHeight="1" x14ac:dyDescent="0.25">
      <c r="A43" s="27" t="s">
        <v>326</v>
      </c>
      <c r="B43" s="28" t="s">
        <v>325</v>
      </c>
      <c r="C43" s="29">
        <v>365</v>
      </c>
      <c r="D43" s="30" t="s">
        <v>324</v>
      </c>
      <c r="E43" s="18" t="s">
        <v>323</v>
      </c>
      <c r="F43" s="31">
        <f>IF(N43&gt;0,ROUND(N43*1,2),ROUND(N43*1,2))</f>
        <v>0.43</v>
      </c>
      <c r="G43" s="31">
        <v>222.21</v>
      </c>
      <c r="H43" s="32">
        <f>ROUND((F43*G43*K43)/1000,5)</f>
        <v>34.875860000000003</v>
      </c>
      <c r="I43" s="31">
        <f>H43</f>
        <v>34.875860000000003</v>
      </c>
      <c r="J43" s="31">
        <f>ROUND(H43*1000,2)</f>
        <v>34875.86</v>
      </c>
      <c r="K43" s="3">
        <v>365</v>
      </c>
      <c r="L43" s="38"/>
      <c r="M43" s="38"/>
      <c r="N43" s="4">
        <f>ROUND(R42*1.45/365,3)</f>
        <v>0.433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/>
      <c r="D44" s="30"/>
      <c r="E44" s="18"/>
      <c r="F44" s="31"/>
      <c r="G44" s="31"/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/>
      <c r="D45" s="68"/>
      <c r="E45" s="69"/>
      <c r="F45" s="70"/>
      <c r="G45" s="70"/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59.019600399999995</v>
      </c>
      <c r="I46" s="71">
        <f>I47+I53+I63+I68+I77+I85+I98+I103</f>
        <v>59.019600400000002</v>
      </c>
      <c r="J46" s="72">
        <f>J47+J53+J63+J68+J77+J85+J98+J103</f>
        <v>57249.01</v>
      </c>
      <c r="K46" s="73"/>
      <c r="Q46" s="74" t="s">
        <v>312</v>
      </c>
      <c r="R46" s="74">
        <f>IF(R43=Q46,341.86,0)</f>
        <v>0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2.9509800000000004</v>
      </c>
      <c r="I47" s="25">
        <f>I48+I49+I50+I51+I52</f>
        <v>0</v>
      </c>
      <c r="J47" s="23">
        <f>J48+J49+J50+J51+J52</f>
        <v>2950.98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1.7705900000000001</v>
      </c>
      <c r="I49" s="31"/>
      <c r="J49" s="31">
        <f>ROUND(H49*1000,2)</f>
        <v>1770.59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1.1803900000000001</v>
      </c>
      <c r="I50" s="31"/>
      <c r="J50" s="31">
        <f>ROUND(H50*1000,2)</f>
        <v>1180.3900000000001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/>
      <c r="E52" s="18"/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4.1313700000000004</v>
      </c>
      <c r="I53" s="26">
        <f>I54+I55+I56+I57+I58+I59+I60+I61+I62</f>
        <v>0</v>
      </c>
      <c r="J53" s="23">
        <f>J54+J55+J56+J57+J58+J59+J60+J61+J62</f>
        <v>4131.37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4.1313700000000004</v>
      </c>
      <c r="I59" s="31"/>
      <c r="J59" s="31">
        <f t="shared" si="3"/>
        <v>4131.37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/>
      <c r="E62" s="18"/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/>
      <c r="E67" s="18"/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5.3117599999999996</v>
      </c>
      <c r="I68" s="26">
        <f>I69+I70+I71+I72+I75+I76</f>
        <v>0</v>
      </c>
      <c r="J68" s="23">
        <f>J69+J70+J71+J72+J73+J74+J75+J76</f>
        <v>5311.76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/>
      <c r="E76" s="18"/>
      <c r="F76" s="31" t="s">
        <v>960</v>
      </c>
      <c r="G76" s="31" t="s">
        <v>960</v>
      </c>
      <c r="H76" s="33">
        <f>ROUND(($I$108*0.09),5)</f>
        <v>5.3117599999999996</v>
      </c>
      <c r="I76" s="31"/>
      <c r="J76" s="31">
        <f t="shared" ref="J76:J83" si="4">ROUND(H76*1000,2)</f>
        <v>5311.76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8.2627400000000009</v>
      </c>
      <c r="I77" s="26">
        <f>I78+I79+I80+I81+I82+I83+I84</f>
        <v>0</v>
      </c>
      <c r="J77" s="23">
        <f>J78+J79+J80+J81+J82+J83+J84</f>
        <v>6492.15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4.1313700000000004</v>
      </c>
      <c r="I78" s="31"/>
      <c r="J78" s="31">
        <f t="shared" si="4"/>
        <v>4131.37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2.3607800000000001</v>
      </c>
      <c r="I81" s="31"/>
      <c r="J81" s="31">
        <f t="shared" si="4"/>
        <v>2360.7800000000002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/>
      <c r="E84" s="18"/>
      <c r="F84" s="31" t="s">
        <v>960</v>
      </c>
      <c r="G84" s="31" t="s">
        <v>960</v>
      </c>
      <c r="H84" s="33">
        <f>ROUND(($I$108*0.03),5)</f>
        <v>1.7705900000000001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20.066669999999998</v>
      </c>
      <c r="I85" s="26">
        <f>I86+I87+I88+I89+I90+I91+I92+I93+I94+I95+I96+I97</f>
        <v>0</v>
      </c>
      <c r="J85" s="23">
        <f>J86+J87+J88+J89+J90+J91+J92+J93+J94+J95+J96+J97</f>
        <v>20066.669999999998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 t="shared" ref="J86:J97" si="5"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si="5"/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7.0823499999999999</v>
      </c>
      <c r="I90" s="31"/>
      <c r="J90" s="31">
        <f t="shared" si="5"/>
        <v>7082.35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9.4431399999999996</v>
      </c>
      <c r="I96" s="31"/>
      <c r="J96" s="31">
        <f t="shared" si="5"/>
        <v>9443.14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3.5411800000000002</v>
      </c>
      <c r="I97" s="31"/>
      <c r="J97" s="31">
        <f t="shared" si="5"/>
        <v>3541.18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2.3607800000000001</v>
      </c>
      <c r="I98" s="26">
        <f>I99+I100+I101+I102</f>
        <v>0</v>
      </c>
      <c r="J98" s="23">
        <f>J99+J100+J101+J102</f>
        <v>2360.7800000000002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2.3607800000000001</v>
      </c>
      <c r="I99" s="31">
        <v>0</v>
      </c>
      <c r="J99" s="31">
        <f>ROUND(H99*1000,2)</f>
        <v>2360.7800000000002</v>
      </c>
      <c r="K99" s="3">
        <v>4</v>
      </c>
      <c r="L99" s="38"/>
      <c r="M99" s="38"/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15.935300399999996</v>
      </c>
      <c r="I103" s="25">
        <f>I104+I105+I106+I107+I108</f>
        <v>59.019600400000002</v>
      </c>
      <c r="J103" s="23">
        <f>J104+J105+J106+J107+J108</f>
        <v>15935.300000000001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3.8362699999999998</v>
      </c>
      <c r="I106" s="31"/>
      <c r="J106" s="31">
        <f>ROUND(H106*1000,2)</f>
        <v>3836.27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/>
      <c r="E108" s="18"/>
      <c r="F108" s="31" t="s">
        <v>960</v>
      </c>
      <c r="G108" s="31" t="s">
        <v>960</v>
      </c>
      <c r="H108" s="32">
        <f>I108-H47-H53-H63-H68-H77-H85-H98-H106</f>
        <v>12.099030399999997</v>
      </c>
      <c r="I108" s="34">
        <f>J197-I138-H181</f>
        <v>59.019600400000002</v>
      </c>
      <c r="J108" s="31">
        <f>ROUND(H108*1000,2)</f>
        <v>12099.03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197.90487759999996</v>
      </c>
      <c r="I109" s="71">
        <f>I110+I111+I112+I113+I114+I115+I116+I117+I118+I119+I120+I121+I122+I123+I124+I125+I126+I127+I128+I129+I130+I131+I132+I133+I134+I135+I136+I137+I138</f>
        <v>197.90487759999999</v>
      </c>
      <c r="J109" s="72">
        <f>J110+J111+J112+J113+J114+J115+J116+J117+J118+J119+J120+J121+J122+J123+J124+J125+J126+J127+J128+J129+J130+J131+J132+J133+J134+J135+J136+J137+J138</f>
        <v>185331.13999999998</v>
      </c>
      <c r="K109" s="73"/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8981.24</v>
      </c>
      <c r="H110" s="33">
        <f>ROUND(($I$138*0.05),5)</f>
        <v>8.9812399999999997</v>
      </c>
      <c r="I110" s="31"/>
      <c r="J110" s="31">
        <f t="shared" ref="J110:J137" si="6">ROUND(H110*1000,2)</f>
        <v>8981.24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44906.22</v>
      </c>
      <c r="H111" s="33">
        <f>ROUND(($I$138*0.25),5)</f>
        <v>44.906219999999998</v>
      </c>
      <c r="I111" s="31"/>
      <c r="J111" s="31">
        <f t="shared" si="6"/>
        <v>44906.22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1</v>
      </c>
      <c r="D112" s="30" t="s">
        <v>121</v>
      </c>
      <c r="E112" s="18" t="s">
        <v>31</v>
      </c>
      <c r="F112" s="31"/>
      <c r="G112" s="31"/>
      <c r="H112" s="32"/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1</v>
      </c>
      <c r="D113" s="30" t="s">
        <v>121</v>
      </c>
      <c r="E113" s="18" t="s">
        <v>31</v>
      </c>
      <c r="F113" s="31"/>
      <c r="G113" s="31"/>
      <c r="H113" s="32"/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1</v>
      </c>
      <c r="D114" s="29" t="s">
        <v>121</v>
      </c>
      <c r="E114" s="29" t="s">
        <v>31</v>
      </c>
      <c r="F114" s="40"/>
      <c r="G114" s="40"/>
      <c r="H114" s="33"/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1</v>
      </c>
      <c r="D115" s="28" t="s">
        <v>37</v>
      </c>
      <c r="E115" s="18" t="s">
        <v>31</v>
      </c>
      <c r="F115" s="40"/>
      <c r="G115" s="31"/>
      <c r="H115" s="34"/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21554.99</v>
      </c>
      <c r="H116" s="32">
        <f>ROUND(($I$138*0.12),5)</f>
        <v>21.55499</v>
      </c>
      <c r="I116" s="31"/>
      <c r="J116" s="31">
        <f t="shared" si="6"/>
        <v>21554.99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1</v>
      </c>
      <c r="D117" s="30" t="s">
        <v>169</v>
      </c>
      <c r="E117" s="18" t="s">
        <v>31</v>
      </c>
      <c r="F117" s="31"/>
      <c r="G117" s="31"/>
      <c r="H117" s="32"/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1</v>
      </c>
      <c r="D118" s="28" t="s">
        <v>32</v>
      </c>
      <c r="E118" s="18" t="s">
        <v>31</v>
      </c>
      <c r="F118" s="40"/>
      <c r="G118" s="31"/>
      <c r="H118" s="34"/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v>1</v>
      </c>
      <c r="D119" s="28" t="s">
        <v>105</v>
      </c>
      <c r="E119" s="18" t="s">
        <v>31</v>
      </c>
      <c r="F119" s="40"/>
      <c r="G119" s="31"/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v>1</v>
      </c>
      <c r="D120" s="28" t="s">
        <v>32</v>
      </c>
      <c r="E120" s="18" t="s">
        <v>31</v>
      </c>
      <c r="F120" s="40"/>
      <c r="G120" s="31"/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/>
      <c r="G121" s="31"/>
      <c r="H121" s="34">
        <v>18.28</v>
      </c>
      <c r="I121" s="31">
        <v>18.28</v>
      </c>
      <c r="J121" s="31">
        <f t="shared" si="6"/>
        <v>18280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1</v>
      </c>
      <c r="D122" s="28" t="s">
        <v>121</v>
      </c>
      <c r="E122" s="18" t="s">
        <v>31</v>
      </c>
      <c r="F122" s="40"/>
      <c r="G122" s="31"/>
      <c r="H122" s="34"/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1</v>
      </c>
      <c r="D123" s="28" t="s">
        <v>121</v>
      </c>
      <c r="E123" s="18" t="s">
        <v>31</v>
      </c>
      <c r="F123" s="40"/>
      <c r="G123" s="31"/>
      <c r="H123" s="34"/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/>
      <c r="G124" s="31"/>
      <c r="H124" s="32"/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26943.73</v>
      </c>
      <c r="H125" s="32">
        <f>ROUND(($I$138*0.15),5)</f>
        <v>26.943729999999999</v>
      </c>
      <c r="I125" s="31"/>
      <c r="J125" s="31">
        <f t="shared" si="6"/>
        <v>26943.73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19758.739999999998</v>
      </c>
      <c r="H126" s="32">
        <f>ROUND(($I$138*0.11),5)</f>
        <v>19.75874</v>
      </c>
      <c r="I126" s="31"/>
      <c r="J126" s="31">
        <f t="shared" si="6"/>
        <v>19758.740000000002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1</v>
      </c>
      <c r="D127" s="28" t="s">
        <v>121</v>
      </c>
      <c r="E127" s="18" t="s">
        <v>31</v>
      </c>
      <c r="F127" s="40"/>
      <c r="G127" s="31"/>
      <c r="H127" s="34"/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12573.740000000002</v>
      </c>
      <c r="H128" s="32">
        <f>ROUND(($I$138*0.07),5)</f>
        <v>12.573740000000001</v>
      </c>
      <c r="I128" s="31"/>
      <c r="J128" s="31">
        <f t="shared" si="6"/>
        <v>12573.74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32332.479999999996</v>
      </c>
      <c r="H129" s="32">
        <f>ROUND(($I$138*0.18),5)</f>
        <v>32.332479999999997</v>
      </c>
      <c r="I129" s="31"/>
      <c r="J129" s="31">
        <f t="shared" si="6"/>
        <v>32332.48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/>
      <c r="G130" s="31"/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1</v>
      </c>
      <c r="D131" s="30" t="s">
        <v>105</v>
      </c>
      <c r="E131" s="18" t="s">
        <v>31</v>
      </c>
      <c r="F131" s="31"/>
      <c r="G131" s="31"/>
      <c r="H131" s="32"/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1</v>
      </c>
      <c r="D132" s="30" t="s">
        <v>105</v>
      </c>
      <c r="E132" s="18" t="s">
        <v>31</v>
      </c>
      <c r="F132" s="31"/>
      <c r="G132" s="31"/>
      <c r="H132" s="32"/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1</v>
      </c>
      <c r="D133" s="30" t="s">
        <v>105</v>
      </c>
      <c r="E133" s="18" t="s">
        <v>31</v>
      </c>
      <c r="F133" s="31"/>
      <c r="G133" s="31"/>
      <c r="H133" s="32"/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/>
      <c r="G134" s="31"/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/>
      <c r="G135" s="31"/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1</v>
      </c>
      <c r="D136" s="28" t="s">
        <v>37</v>
      </c>
      <c r="E136" s="18" t="s">
        <v>31</v>
      </c>
      <c r="F136" s="40"/>
      <c r="G136" s="31"/>
      <c r="H136" s="34"/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1</v>
      </c>
      <c r="D137" s="28" t="s">
        <v>37</v>
      </c>
      <c r="E137" s="18" t="s">
        <v>31</v>
      </c>
      <c r="F137" s="40"/>
      <c r="G137" s="31"/>
      <c r="H137" s="34"/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/>
      <c r="E138" s="18"/>
      <c r="F138" s="31" t="s">
        <v>960</v>
      </c>
      <c r="G138" s="31" t="s">
        <v>960</v>
      </c>
      <c r="H138" s="34">
        <f>I138-H110-H111-H125-H126-H127-H128-H129-H116</f>
        <v>12.573737599999983</v>
      </c>
      <c r="I138" s="34">
        <f>J197*0.7</f>
        <v>179.62487759999999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7.98</v>
      </c>
      <c r="I139" s="72">
        <f>I140+I141+I142+I143+I144+I145+I146+I147+I148+I149+I150</f>
        <v>7.9799999999999995</v>
      </c>
      <c r="J139" s="72">
        <f>J140+J141+J142+J143+J144+J145+J146+J147+J148+J149+J150</f>
        <v>7980</v>
      </c>
      <c r="K139" s="73"/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1</v>
      </c>
      <c r="D140" s="28" t="s">
        <v>121</v>
      </c>
      <c r="E140" s="18" t="s">
        <v>31</v>
      </c>
      <c r="F140" s="40"/>
      <c r="G140" s="31"/>
      <c r="H140" s="34"/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1</v>
      </c>
      <c r="D141" s="28" t="s">
        <v>37</v>
      </c>
      <c r="E141" s="18" t="s">
        <v>31</v>
      </c>
      <c r="F141" s="40"/>
      <c r="G141" s="31"/>
      <c r="H141" s="34"/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1</v>
      </c>
      <c r="D142" s="28" t="s">
        <v>32</v>
      </c>
      <c r="E142" s="18" t="s">
        <v>31</v>
      </c>
      <c r="F142" s="40"/>
      <c r="G142" s="31"/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1</v>
      </c>
      <c r="D143" s="28" t="s">
        <v>112</v>
      </c>
      <c r="E143" s="36" t="s">
        <v>102</v>
      </c>
      <c r="F143" s="40">
        <v>0</v>
      </c>
      <c r="G143" s="40">
        <v>20.64</v>
      </c>
      <c r="H143" s="32">
        <f>ROUND((F143*G143*K143)/1000,2)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1</v>
      </c>
      <c r="D144" s="28" t="s">
        <v>112</v>
      </c>
      <c r="E144" s="36" t="s">
        <v>102</v>
      </c>
      <c r="F144" s="40">
        <v>1</v>
      </c>
      <c r="G144" s="40">
        <v>11.515000000000001</v>
      </c>
      <c r="H144" s="32">
        <f>ROUND((F144*G144*K144)/1000,2)</f>
        <v>0.6</v>
      </c>
      <c r="I144" s="35">
        <f>H144</f>
        <v>0.6</v>
      </c>
      <c r="J144" s="31">
        <f t="shared" si="7"/>
        <v>600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1</v>
      </c>
      <c r="D145" s="28" t="s">
        <v>105</v>
      </c>
      <c r="E145" s="36" t="s">
        <v>102</v>
      </c>
      <c r="F145" s="40">
        <v>1</v>
      </c>
      <c r="G145" s="40">
        <v>58.78</v>
      </c>
      <c r="H145" s="32">
        <f>ROUND((F145*G145*K145)/1000,2)</f>
        <v>0.71</v>
      </c>
      <c r="I145" s="35">
        <f>H145</f>
        <v>0.71</v>
      </c>
      <c r="J145" s="31">
        <f t="shared" si="7"/>
        <v>710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1</v>
      </c>
      <c r="D146" s="28" t="s">
        <v>32</v>
      </c>
      <c r="E146" s="18" t="s">
        <v>31</v>
      </c>
      <c r="F146" s="40"/>
      <c r="G146" s="31"/>
      <c r="H146" s="34"/>
      <c r="I146" s="31"/>
      <c r="J146" s="31">
        <f t="shared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1</v>
      </c>
      <c r="D147" s="28" t="s">
        <v>105</v>
      </c>
      <c r="E147" s="36" t="s">
        <v>102</v>
      </c>
      <c r="F147" s="40">
        <v>1</v>
      </c>
      <c r="G147" s="40">
        <v>12.16</v>
      </c>
      <c r="H147" s="32">
        <f>ROUND((F147*G147*K147)/1000,2)</f>
        <v>0.15</v>
      </c>
      <c r="I147" s="35">
        <f>H147</f>
        <v>0.15</v>
      </c>
      <c r="J147" s="31">
        <f t="shared" si="7"/>
        <v>150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1</v>
      </c>
      <c r="D148" s="28" t="s">
        <v>37</v>
      </c>
      <c r="E148" s="36" t="s">
        <v>102</v>
      </c>
      <c r="F148" s="40">
        <v>1</v>
      </c>
      <c r="G148" s="40">
        <v>882.56</v>
      </c>
      <c r="H148" s="32">
        <f>ROUND((F148*G148*K148)/1000,2)</f>
        <v>0.88</v>
      </c>
      <c r="I148" s="35">
        <f>H148</f>
        <v>0.88</v>
      </c>
      <c r="J148" s="31">
        <f t="shared" si="7"/>
        <v>880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/>
      <c r="G149" s="40"/>
      <c r="H149" s="32"/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/>
      <c r="E150" s="18"/>
      <c r="F150" s="31" t="s">
        <v>960</v>
      </c>
      <c r="G150" s="31" t="s">
        <v>960</v>
      </c>
      <c r="H150" s="34"/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41.559959999999997</v>
      </c>
      <c r="I151" s="72">
        <f>I152+I153+I154</f>
        <v>41.56</v>
      </c>
      <c r="J151" s="72">
        <f ca="1">J152+J153+J154</f>
        <v>41560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3463.33</v>
      </c>
      <c r="H152" s="32">
        <f ca="1">ROUND((C152*F152*G152/1000),5)</f>
        <v>41.559959999999997</v>
      </c>
      <c r="I152" s="35">
        <v>41.56</v>
      </c>
      <c r="J152" s="31">
        <f ca="1">ROUND(H152*1000,2)</f>
        <v>41560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/>
      <c r="G153" s="40"/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/>
      <c r="E154" s="18"/>
      <c r="F154" s="31" t="s">
        <v>960</v>
      </c>
      <c r="G154" s="31" t="s">
        <v>960</v>
      </c>
      <c r="H154" s="34"/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2</v>
      </c>
      <c r="D156" s="28" t="s">
        <v>32</v>
      </c>
      <c r="E156" s="18" t="s">
        <v>31</v>
      </c>
      <c r="F156" s="40"/>
      <c r="G156" s="31"/>
      <c r="H156" s="34"/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>IF(F157&gt;0,12,0)</f>
        <v>0</v>
      </c>
      <c r="D157" s="28" t="s">
        <v>81</v>
      </c>
      <c r="E157" s="18" t="s">
        <v>31</v>
      </c>
      <c r="F157" s="40"/>
      <c r="G157" s="31">
        <f>IF(F157&gt;0,J157/C157/F157,0)</f>
        <v>0</v>
      </c>
      <c r="H157" s="34">
        <f>ROUND((C157*F157*G157/1000),5)</f>
        <v>0</v>
      </c>
      <c r="I157" s="31">
        <v>0</v>
      </c>
      <c r="J157" s="31">
        <f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5</v>
      </c>
      <c r="D158" s="28" t="s">
        <v>78</v>
      </c>
      <c r="E158" s="36" t="s">
        <v>31</v>
      </c>
      <c r="F158" s="40"/>
      <c r="G158" s="40"/>
      <c r="H158" s="32"/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/>
      <c r="E159" s="18"/>
      <c r="F159" s="31" t="s">
        <v>960</v>
      </c>
      <c r="G159" s="31" t="s">
        <v>960</v>
      </c>
      <c r="H159" s="34"/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1</v>
      </c>
      <c r="D161" s="28" t="s">
        <v>32</v>
      </c>
      <c r="E161" s="18" t="s">
        <v>31</v>
      </c>
      <c r="F161" s="40"/>
      <c r="G161" s="31"/>
      <c r="H161" s="34"/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1</v>
      </c>
      <c r="D162" s="28" t="s">
        <v>32</v>
      </c>
      <c r="E162" s="36" t="s">
        <v>31</v>
      </c>
      <c r="F162" s="40"/>
      <c r="G162" s="40"/>
      <c r="H162" s="32"/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1</v>
      </c>
      <c r="D163" s="30" t="s">
        <v>954</v>
      </c>
      <c r="E163" s="18" t="s">
        <v>31</v>
      </c>
      <c r="F163" s="31"/>
      <c r="G163" s="31"/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/>
      <c r="E164" s="18"/>
      <c r="F164" s="31" t="s">
        <v>960</v>
      </c>
      <c r="G164" s="31" t="s">
        <v>960</v>
      </c>
      <c r="H164" s="34"/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v>1</v>
      </c>
      <c r="D166" s="30" t="s">
        <v>32</v>
      </c>
      <c r="E166" s="18" t="s">
        <v>59</v>
      </c>
      <c r="F166" s="31"/>
      <c r="G166" s="31"/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1</v>
      </c>
      <c r="D167" s="28" t="s">
        <v>37</v>
      </c>
      <c r="E167" s="18" t="s">
        <v>59</v>
      </c>
      <c r="F167" s="40"/>
      <c r="G167" s="31"/>
      <c r="H167" s="34"/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/>
      <c r="E168" s="18"/>
      <c r="F168" s="31" t="s">
        <v>960</v>
      </c>
      <c r="G168" s="31" t="s">
        <v>960</v>
      </c>
      <c r="H168" s="34"/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40.75</v>
      </c>
      <c r="I169" s="72">
        <f>I170+I171+I172</f>
        <v>40.75</v>
      </c>
      <c r="J169" s="72">
        <f>J170+J171+J172</f>
        <v>40750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/>
      <c r="G170" s="40"/>
      <c r="H170" s="32">
        <v>40.75</v>
      </c>
      <c r="I170" s="35">
        <v>40.75</v>
      </c>
      <c r="J170" s="31">
        <f t="shared" ref="J170:J177" si="8">ROUND(H170*1000,2)</f>
        <v>40750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v>1</v>
      </c>
      <c r="D171" s="28" t="s">
        <v>50</v>
      </c>
      <c r="E171" s="36" t="s">
        <v>31</v>
      </c>
      <c r="F171" s="40"/>
      <c r="G171" s="40"/>
      <c r="H171" s="32">
        <v>0</v>
      </c>
      <c r="I171" s="35">
        <v>0</v>
      </c>
      <c r="J171" s="31">
        <f t="shared" si="8"/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/>
      <c r="E172" s="18"/>
      <c r="F172" s="31" t="s">
        <v>960</v>
      </c>
      <c r="G172" s="31" t="s">
        <v>960</v>
      </c>
      <c r="H172" s="34"/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144.96</v>
      </c>
      <c r="I173" s="72">
        <v>144.96</v>
      </c>
      <c r="J173" s="72">
        <f t="shared" si="8"/>
        <v>144960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21.68</v>
      </c>
      <c r="I174" s="72">
        <v>21.68</v>
      </c>
      <c r="J174" s="72">
        <f t="shared" si="8"/>
        <v>21680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5.47</v>
      </c>
      <c r="I175" s="72">
        <f>I176+I177</f>
        <v>5.47</v>
      </c>
      <c r="J175" s="72">
        <f>J176+J177</f>
        <v>5470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12</v>
      </c>
      <c r="D176" s="28" t="s">
        <v>32</v>
      </c>
      <c r="E176" s="36" t="s">
        <v>31</v>
      </c>
      <c r="F176" s="40"/>
      <c r="G176" s="40"/>
      <c r="H176" s="32">
        <v>0</v>
      </c>
      <c r="I176" s="35">
        <v>0</v>
      </c>
      <c r="J176" s="31">
        <f t="shared" si="8"/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v>1</v>
      </c>
      <c r="D177" s="28" t="s">
        <v>37</v>
      </c>
      <c r="E177" s="36" t="s">
        <v>31</v>
      </c>
      <c r="F177" s="40"/>
      <c r="G177" s="40"/>
      <c r="H177" s="32">
        <v>5.47</v>
      </c>
      <c r="I177" s="35">
        <v>5.47</v>
      </c>
      <c r="J177" s="31">
        <f t="shared" si="8"/>
        <v>5470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17.962489999999999</v>
      </c>
      <c r="I178" s="72">
        <f>I179+I180+I181</f>
        <v>53.14</v>
      </c>
      <c r="J178" s="72">
        <f>J179+J180+J181</f>
        <v>17962.490000000002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1</v>
      </c>
      <c r="D179" s="28" t="s">
        <v>32</v>
      </c>
      <c r="E179" s="36" t="s">
        <v>31</v>
      </c>
      <c r="F179" s="40"/>
      <c r="G179" s="40"/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/>
      <c r="G180" s="31"/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/>
      <c r="E181" s="18"/>
      <c r="F181" s="31" t="s">
        <v>960</v>
      </c>
      <c r="G181" s="31" t="s">
        <v>960</v>
      </c>
      <c r="H181" s="34">
        <f>ROUND((J197*0.07),5)</f>
        <v>17.962489999999999</v>
      </c>
      <c r="I181" s="31">
        <v>53.14</v>
      </c>
      <c r="J181" s="31">
        <f>ROUND(H181*1000,2)</f>
        <v>17962.490000000002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/>
      <c r="E193" s="18"/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759.10332000000005</v>
      </c>
      <c r="I194" s="62">
        <f>I10+I9+I42+I46+I109+I139+I151+I155+I160+I165+I169+I173+I174+I175+I178+I45</f>
        <v>863.63053799999989</v>
      </c>
      <c r="J194" s="63">
        <f ca="1">J10+J9+J42+J46+J109+J139+J151+J155+J160+J165+J169+J173+J174+J175+J178+J45</f>
        <v>1231808.6000000001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759.10332000000005</v>
      </c>
      <c r="I195" s="31">
        <f>J195/1000</f>
        <v>844.84523999999999</v>
      </c>
      <c r="J195" s="31">
        <v>844845.24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863.63053799999989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-18.785297999999898</v>
      </c>
      <c r="J197" s="82">
        <v>256.60696799999999</v>
      </c>
    </row>
    <row r="198" spans="1:75" hidden="1" x14ac:dyDescent="0.25"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6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76.552212000000011</v>
      </c>
      <c r="I9" s="72">
        <v>141.01</v>
      </c>
      <c r="J9" s="72">
        <f>ROUND(H9*1000,2)</f>
        <v>76552.210000000006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150.49465000000001</v>
      </c>
      <c r="I10" s="76">
        <f>I11+I12+I13+I14+I15+I16+I20+I31+I35+I38+I39+I40+I41+I19</f>
        <v>150.49464999999998</v>
      </c>
      <c r="J10" s="72">
        <f>J11+J12+J13+J14+J15+J16+J20+J31+J35+J38+J39+J40+J41+J19</f>
        <v>150494.65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76.67</v>
      </c>
      <c r="G11" s="31">
        <v>2.29</v>
      </c>
      <c r="H11" s="34">
        <f>ROUND((F11*G11*K11)/1000,5)</f>
        <v>52.496720000000003</v>
      </c>
      <c r="I11" s="31">
        <f t="shared" ref="I11:I30" si="0">H11</f>
        <v>52.496720000000003</v>
      </c>
      <c r="J11" s="31">
        <f>ROUND(F11*G11*K11,2)</f>
        <v>52496.72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345-F11</f>
        <v>268.33</v>
      </c>
      <c r="G12" s="31">
        <v>2</v>
      </c>
      <c r="H12" s="34">
        <f>ROUND((F12*G12*C12)/1000,5)</f>
        <v>27.906320000000001</v>
      </c>
      <c r="I12" s="31">
        <f t="shared" si="0"/>
        <v>27.906320000000001</v>
      </c>
      <c r="J12" s="31">
        <f>ROUND(F12*G12*K12,2)</f>
        <v>27906.32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11.30223</v>
      </c>
      <c r="I16" s="31">
        <f t="shared" si="0"/>
        <v>11.30223</v>
      </c>
      <c r="J16" s="31">
        <f>J17+J18</f>
        <v>11302.23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76.67</v>
      </c>
      <c r="G17" s="31">
        <v>3.29</v>
      </c>
      <c r="H17" s="32">
        <f>ROUND((F17*G17*C17)/1000,5)</f>
        <v>3.0269300000000001</v>
      </c>
      <c r="I17" s="31">
        <f t="shared" si="0"/>
        <v>3.0269300000000001</v>
      </c>
      <c r="J17" s="31">
        <f>ROUND(F17*G17*K17,2)</f>
        <v>3026.93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268.33</v>
      </c>
      <c r="G18" s="31">
        <v>2.57</v>
      </c>
      <c r="H18" s="32">
        <f>ROUND((F18*G18*C18)/1000,5)</f>
        <v>8.2752999999999997</v>
      </c>
      <c r="I18" s="31">
        <f t="shared" si="0"/>
        <v>8.2752999999999997</v>
      </c>
      <c r="J18" s="31">
        <f>ROUND(F18*G18*K18,2)</f>
        <v>8275.2999999999993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6.8755300000000013</v>
      </c>
      <c r="I20" s="31">
        <f t="shared" si="0"/>
        <v>6.8755300000000013</v>
      </c>
      <c r="J20" s="31">
        <f>J21+J22+J23+J24+J25+J26+J27+J28+J29+J30</f>
        <v>6875.5299999999988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910</v>
      </c>
      <c r="G21" s="31">
        <v>2.81</v>
      </c>
      <c r="H21" s="32">
        <f t="shared" ref="H21:H30" si="1">ROUND((F21*G21*K21)/1000,5)</f>
        <v>4.36775</v>
      </c>
      <c r="I21" s="31">
        <f t="shared" si="0"/>
        <v>4.36775</v>
      </c>
      <c r="J21" s="31">
        <f t="shared" ref="J21:J30" si="2">ROUND(F21*G21*K21,2)</f>
        <v>4367.75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871</v>
      </c>
      <c r="G26" s="31">
        <v>2.64</v>
      </c>
      <c r="H26" s="32">
        <f t="shared" si="1"/>
        <v>0.72336</v>
      </c>
      <c r="I26" s="31">
        <f t="shared" si="0"/>
        <v>0.72336</v>
      </c>
      <c r="J26" s="31">
        <f t="shared" si="2"/>
        <v>723.36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911</v>
      </c>
      <c r="G27" s="31">
        <v>5.07</v>
      </c>
      <c r="H27" s="32">
        <f t="shared" si="1"/>
        <v>1.0545599999999999</v>
      </c>
      <c r="I27" s="31">
        <f t="shared" si="0"/>
        <v>1.0545599999999999</v>
      </c>
      <c r="J27" s="31">
        <f t="shared" si="2"/>
        <v>1054.56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11.812110000000001</v>
      </c>
      <c r="I31" s="31">
        <f>I32+I33+I34</f>
        <v>11.812110000000001</v>
      </c>
      <c r="J31" s="31">
        <f>J32+J33+J34</f>
        <v>11812.11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437</v>
      </c>
      <c r="G32" s="31">
        <v>2.0099999999999998</v>
      </c>
      <c r="H32" s="32">
        <f>ROUND(F32*G32*K32/1000,5)</f>
        <v>1.75674</v>
      </c>
      <c r="I32" s="31">
        <f>H32</f>
        <v>1.75674</v>
      </c>
      <c r="J32" s="31">
        <f>ROUND(H32*1000,2)</f>
        <v>1756.74</v>
      </c>
      <c r="K32" s="3">
        <v>2</v>
      </c>
      <c r="L32" s="38"/>
      <c r="M32" s="38">
        <v>437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437</v>
      </c>
      <c r="G33" s="31">
        <v>7.67</v>
      </c>
      <c r="H33" s="32">
        <f>ROUND(G33*F33*K33/1000,5)</f>
        <v>10.05537</v>
      </c>
      <c r="I33" s="31">
        <f>H33</f>
        <v>10.05537</v>
      </c>
      <c r="J33" s="31">
        <f>ROUND(H33*1000,2)</f>
        <v>10055.370000000001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180.96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407.15999999999997</v>
      </c>
      <c r="G38" s="31">
        <v>1.65</v>
      </c>
      <c r="H38" s="32">
        <f>ROUND((F38*G38*K38)/1000,5)</f>
        <v>0.67181000000000002</v>
      </c>
      <c r="I38" s="31">
        <f>H38</f>
        <v>0.67181000000000002</v>
      </c>
      <c r="J38" s="31">
        <f>ROUND(F38*G38*K38,2)</f>
        <v>671.81</v>
      </c>
      <c r="K38" s="3">
        <v>1</v>
      </c>
      <c r="L38" s="38">
        <f>M37+M38</f>
        <v>407.15999999999997</v>
      </c>
      <c r="M38" s="38">
        <v>226.2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33.253729999999997</v>
      </c>
      <c r="I42" s="72">
        <f>I43+I44</f>
        <v>33.253729999999997</v>
      </c>
      <c r="J42" s="72">
        <f>J43+J44</f>
        <v>33253.730000000003</v>
      </c>
      <c r="K42" s="73"/>
      <c r="Q42" s="74" t="s">
        <v>327</v>
      </c>
      <c r="R42" s="74">
        <v>102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0.41</v>
      </c>
      <c r="G43" s="31">
        <v>222.21</v>
      </c>
      <c r="H43" s="32">
        <f>ROUND((F43*G43*K43)/1000,5)</f>
        <v>33.253729999999997</v>
      </c>
      <c r="I43" s="31">
        <f>H43</f>
        <v>33.253729999999997</v>
      </c>
      <c r="J43" s="31">
        <f>ROUND(H43*1000,2)</f>
        <v>33253.730000000003</v>
      </c>
      <c r="K43" s="3">
        <v>365</v>
      </c>
      <c r="L43" s="38"/>
      <c r="M43" s="38"/>
      <c r="N43" s="4">
        <f>ROUND(R42*1.45/365,3)</f>
        <v>0.40500000000000003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64.201206400000032</v>
      </c>
      <c r="I46" s="71">
        <f>I47+I53+I63+I68+I77+I85+I98+I103</f>
        <v>64.201206400000018</v>
      </c>
      <c r="J46" s="72">
        <f>J47+J53+J63+J68+J77+J85+J98+J103</f>
        <v>62275.17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3.2100599999999999</v>
      </c>
      <c r="I47" s="25">
        <f>I48+I49+I50+I51+I52</f>
        <v>0</v>
      </c>
      <c r="J47" s="23">
        <f>J48+J49+J50+J51+J52</f>
        <v>3210.06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1.92604</v>
      </c>
      <c r="I49" s="31"/>
      <c r="J49" s="31">
        <f>ROUND(H49*1000,2)</f>
        <v>1926.04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1.2840199999999999</v>
      </c>
      <c r="I50" s="31"/>
      <c r="J50" s="31">
        <f>ROUND(H50*1000,2)</f>
        <v>1284.02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4.4940800000000003</v>
      </c>
      <c r="I53" s="26">
        <f>I54+I55+I56+I57+I58+I59+I60+I61+I62</f>
        <v>0</v>
      </c>
      <c r="J53" s="23">
        <f>J54+J55+J56+J57+J58+J59+J60+J61+J62</f>
        <v>4494.08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4.4940800000000003</v>
      </c>
      <c r="I59" s="31"/>
      <c r="J59" s="31">
        <f t="shared" si="3"/>
        <v>4494.08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5.7781099999999999</v>
      </c>
      <c r="I68" s="26">
        <f>I69+I70+I71+I72+I75+I76</f>
        <v>0</v>
      </c>
      <c r="J68" s="23">
        <f>J69+J70+J71+J72+J73+J74+J75+J76</f>
        <v>5778.11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5.7781099999999999</v>
      </c>
      <c r="I76" s="31"/>
      <c r="J76" s="31">
        <f>ROUND(H76*1000,2)</f>
        <v>5778.11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8.9881700000000002</v>
      </c>
      <c r="I77" s="26">
        <f>I78+I79+I80+I81+I82+I83+I84</f>
        <v>0</v>
      </c>
      <c r="J77" s="23">
        <f>J78+J79+J80+J81+J82+J83+J84</f>
        <v>7062.13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4.4940800000000003</v>
      </c>
      <c r="I78" s="31"/>
      <c r="J78" s="31">
        <f t="shared" ref="J78:J83" si="4">ROUND(H78*1000,2)</f>
        <v>4494.08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2.5680499999999999</v>
      </c>
      <c r="I81" s="31"/>
      <c r="J81" s="31">
        <f t="shared" si="4"/>
        <v>2568.0500000000002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1.92604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21.828400000000002</v>
      </c>
      <c r="I85" s="26">
        <f>I86+I87+I88+I89+I90+I91+I92+I93+I94+I95+I96+I97</f>
        <v>0</v>
      </c>
      <c r="J85" s="23">
        <f>J86+J87+J88+J89+J90+J91+J92+J93+J94+J95+J96+J97</f>
        <v>21828.400000000001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7.7041399999999998</v>
      </c>
      <c r="I90" s="31"/>
      <c r="J90" s="31">
        <f t="shared" si="5"/>
        <v>7704.14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10.27219</v>
      </c>
      <c r="I96" s="31"/>
      <c r="J96" s="31">
        <f t="shared" si="5"/>
        <v>10272.19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3.8520699999999999</v>
      </c>
      <c r="I97" s="31"/>
      <c r="J97" s="31">
        <f t="shared" si="5"/>
        <v>3852.07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2.5680499999999999</v>
      </c>
      <c r="I98" s="26">
        <f>I99+I100+I101+I102</f>
        <v>0</v>
      </c>
      <c r="J98" s="23">
        <f>J99+J100+J101+J102</f>
        <v>2568.0500000000002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2.5680499999999999</v>
      </c>
      <c r="I99" s="31">
        <v>0</v>
      </c>
      <c r="J99" s="31">
        <f>ROUND(H99*1000,2)</f>
        <v>2568.0500000000002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17.334336400000026</v>
      </c>
      <c r="I103" s="25">
        <f>I104+I105+I106+I107+I108</f>
        <v>64.201206400000018</v>
      </c>
      <c r="J103" s="23">
        <f>J104+J105+J106+J107+J108</f>
        <v>17334.34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4.1730799999999997</v>
      </c>
      <c r="I106" s="31"/>
      <c r="J106" s="31">
        <f>ROUND(H106*1000,2)</f>
        <v>4173.08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13.161256400000028</v>
      </c>
      <c r="I108" s="34">
        <f>J197-I138-H181</f>
        <v>64.201206400000018</v>
      </c>
      <c r="J108" s="31">
        <f>ROUND(H108*1000,2)</f>
        <v>13161.26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214.7409816</v>
      </c>
      <c r="I109" s="71">
        <f>I110+I111+I112+I113+I114+I115+I116+I117+I118+I119+I120+I121+I122+I123+I124+I125+I126+I127+I128+I129+I130+I131+I132+I133+I134+I135+I136+I137+I138</f>
        <v>214.74498159999999</v>
      </c>
      <c r="J109" s="72">
        <f>J110+J111+J112+J113+J114+J115+J116+J117+J118+J119+J120+J121+J122+J123+J124+J125+J126+J127+J128+J129+J130+J131+J132+J133+J134+J135+J136+J137+J138</f>
        <v>201063.35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9769.75</v>
      </c>
      <c r="H110" s="33">
        <f>ROUND(($I$138*0.05),5)</f>
        <v>9.7697500000000002</v>
      </c>
      <c r="I110" s="31"/>
      <c r="J110" s="31">
        <f t="shared" ref="J110:J137" si="6">ROUND(H110*1000,2)</f>
        <v>9769.75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48848.75</v>
      </c>
      <c r="H111" s="33">
        <f>ROUND(($I$138*0.25),5)</f>
        <v>48.848750000000003</v>
      </c>
      <c r="I111" s="31"/>
      <c r="J111" s="31">
        <f t="shared" si="6"/>
        <v>48848.75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23447.399999999998</v>
      </c>
      <c r="H116" s="32">
        <f>ROUND(($I$138*0.12),5)</f>
        <v>23.447399999999998</v>
      </c>
      <c r="I116" s="31"/>
      <c r="J116" s="31">
        <f t="shared" si="6"/>
        <v>23447.4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19346</v>
      </c>
      <c r="H121" s="34">
        <v>19.346</v>
      </c>
      <c r="I121" s="31">
        <v>19.350000000000001</v>
      </c>
      <c r="J121" s="31">
        <f t="shared" si="6"/>
        <v>19346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29309.25</v>
      </c>
      <c r="H125" s="32">
        <f>ROUND(($I$138*0.15),5)</f>
        <v>29.309249999999999</v>
      </c>
      <c r="I125" s="31"/>
      <c r="J125" s="31">
        <f t="shared" si="6"/>
        <v>29309.25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21493.45</v>
      </c>
      <c r="H126" s="32">
        <f>ROUND(($I$138*0.11),5)</f>
        <v>21.493449999999999</v>
      </c>
      <c r="I126" s="31"/>
      <c r="J126" s="31">
        <f t="shared" si="6"/>
        <v>21493.45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13677.65</v>
      </c>
      <c r="H128" s="32">
        <f>ROUND(($I$138*0.07),5)</f>
        <v>13.67765</v>
      </c>
      <c r="I128" s="31"/>
      <c r="J128" s="31">
        <f t="shared" si="6"/>
        <v>13677.65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35171.100000000006</v>
      </c>
      <c r="H129" s="32">
        <f>ROUND(($I$138*0.18),5)</f>
        <v>35.171100000000003</v>
      </c>
      <c r="I129" s="31"/>
      <c r="J129" s="31">
        <f t="shared" si="6"/>
        <v>35171.1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13.677631600000023</v>
      </c>
      <c r="I138" s="34">
        <f>J197*0.7</f>
        <v>195.39498159999999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41.556959999999997</v>
      </c>
      <c r="I151" s="72">
        <f>I152+I153+I154</f>
        <v>41.56</v>
      </c>
      <c r="J151" s="72">
        <f ca="1">J152+J153+J154</f>
        <v>41557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3463.08</v>
      </c>
      <c r="H152" s="32">
        <f ca="1">ROUND((C152*F152*G152/1000),5)</f>
        <v>41.556959999999997</v>
      </c>
      <c r="I152" s="35">
        <v>41.56</v>
      </c>
      <c r="J152" s="31">
        <f ca="1">ROUND(H152*1000,2)</f>
        <v>41557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39.558999999999997</v>
      </c>
      <c r="I169" s="72">
        <f>I170+I171+I172</f>
        <v>39.56</v>
      </c>
      <c r="J169" s="72">
        <f>J170+J171+J172</f>
        <v>39559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39559</v>
      </c>
      <c r="H170" s="32">
        <v>39.558999999999997</v>
      </c>
      <c r="I170" s="35">
        <v>39.56</v>
      </c>
      <c r="J170" s="31">
        <f>ROUND(H170*1000,2)</f>
        <v>39559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97.313000000000002</v>
      </c>
      <c r="I173" s="72">
        <v>97.31</v>
      </c>
      <c r="J173" s="72">
        <f>ROUND(H173*1000,2)</f>
        <v>97313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20.417000000000002</v>
      </c>
      <c r="I174" s="72">
        <v>20.420000000000002</v>
      </c>
      <c r="J174" s="72">
        <f>ROUND(H174*1000,2)</f>
        <v>20417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5.48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5.48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19.5395</v>
      </c>
      <c r="I178" s="72">
        <f>I179+I180+I181</f>
        <v>51.58</v>
      </c>
      <c r="J178" s="72">
        <f>J179+J180+J181</f>
        <v>19539.5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19.5395</v>
      </c>
      <c r="I181" s="31">
        <v>51.58</v>
      </c>
      <c r="J181" s="31">
        <f>ROUND(H181*1000,2)</f>
        <v>19539.5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765.52211999999997</v>
      </c>
      <c r="I194" s="62">
        <f>I10+I9+I42+I46+I109+I139+I151+I155+I160+I165+I169+I173+I174+I175+I178+I45</f>
        <v>867.50844799999982</v>
      </c>
      <c r="J194" s="63">
        <f ca="1">J10+J9+J42+J46+J109+J139+J151+J155+J160+J165+J169+J173+J174+J175+J178+J45</f>
        <v>475498.35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765.52212000000009</v>
      </c>
      <c r="I195" s="31">
        <f>J195/1000</f>
        <v>820.08516000000009</v>
      </c>
      <c r="J195" s="31">
        <v>820085.16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867.50844799999982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-47.423287999999729</v>
      </c>
      <c r="J197" s="82">
        <v>279.13568800000002</v>
      </c>
    </row>
    <row r="198" spans="1:75" hidden="1" x14ac:dyDescent="0.25">
      <c r="H198" s="49">
        <f>H9+H10+H42+H45+H46+H109+H139+H151+H155+H160+H165+H169+H173+H174+H175+H178+H182</f>
        <v>765.52211999999997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  <pageSetUpPr fitToPage="1"/>
  </sheetPr>
  <dimension ref="A1:CQ210"/>
  <sheetViews>
    <sheetView topLeftCell="A179" zoomScale="77" zoomScaleNormal="77" workbookViewId="0">
      <selection activeCell="DU211" sqref="DU211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425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69.626589999999993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209.63</v>
      </c>
      <c r="I9" s="72">
        <v>209.63</v>
      </c>
      <c r="J9" s="72">
        <f>ROUND(H9*1000,2)</f>
        <v>209630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181.14632000000003</v>
      </c>
      <c r="I10" s="76">
        <f>I11+I12+I13+I14+I15+I16+I20+I31+I35+I38+I39+I40+I41+I19</f>
        <v>181.14632000000003</v>
      </c>
      <c r="J10" s="72">
        <f>J11+J12+J13+J14+J15+J16+J20+J31+J35+J38+J39+J40+J41+J19</f>
        <v>151990.23000000001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140.16</v>
      </c>
      <c r="G11" s="31">
        <v>1.67</v>
      </c>
      <c r="H11" s="34">
        <f>ROUND((F11*G11*K11)/1000,5)</f>
        <v>69.986090000000004</v>
      </c>
      <c r="I11" s="31">
        <f>H11</f>
        <v>69.986090000000004</v>
      </c>
      <c r="J11" s="31">
        <f>ROUND(F11*G11*K11,2)</f>
        <v>69986.09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210.24</v>
      </c>
      <c r="G12" s="31">
        <v>1.27</v>
      </c>
      <c r="H12" s="34">
        <f>ROUND((F12*G12*C12)/1000,5)</f>
        <v>27.7685</v>
      </c>
      <c r="I12" s="31">
        <f>H12</f>
        <v>27.7685</v>
      </c>
      <c r="J12" s="31">
        <f>ROUND(F12*G12*K12,2)</f>
        <v>13884.25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30.543669999999999</v>
      </c>
      <c r="I16" s="31">
        <f t="shared" ref="I16:I29" si="0">H16</f>
        <v>30.543669999999999</v>
      </c>
      <c r="J16" s="31">
        <f>J17+J18</f>
        <v>15271.83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140.16</v>
      </c>
      <c r="G17" s="31">
        <v>4.07</v>
      </c>
      <c r="H17" s="32">
        <f>ROUND((F17*G17*C17)/1000,5)</f>
        <v>13.69083</v>
      </c>
      <c r="I17" s="31">
        <f t="shared" si="0"/>
        <v>13.69083</v>
      </c>
      <c r="J17" s="31">
        <f>ROUND(F17*G17*K17,2)</f>
        <v>6845.41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210.24</v>
      </c>
      <c r="G18" s="31">
        <v>3.34</v>
      </c>
      <c r="H18" s="32">
        <f>ROUND((F18*G18*C18)/1000,5)</f>
        <v>16.85284</v>
      </c>
      <c r="I18" s="31">
        <f t="shared" si="0"/>
        <v>16.85284</v>
      </c>
      <c r="J18" s="31">
        <f>ROUND(F18*G18*K18,2)</f>
        <v>8426.42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105</v>
      </c>
      <c r="G19" s="31">
        <v>8.43</v>
      </c>
      <c r="H19" s="32">
        <f>ROUND((F19*G19*K19)/1000,5)</f>
        <v>0.88514999999999999</v>
      </c>
      <c r="I19" s="31">
        <f t="shared" si="0"/>
        <v>0.88514999999999999</v>
      </c>
      <c r="J19" s="31">
        <f>ROUND(F19*G19*K19,2)</f>
        <v>885.15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16.104810000000001</v>
      </c>
      <c r="I20" s="31">
        <f t="shared" si="0"/>
        <v>16.104810000000001</v>
      </c>
      <c r="J20" s="31">
        <f>J21+J22+J23+J24+J25+J26+J27+J28+J29+J30</f>
        <v>16104.81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5113.67</v>
      </c>
      <c r="G21" s="31">
        <v>2.81</v>
      </c>
      <c r="H21" s="32">
        <f t="shared" ref="H21:H30" si="1">ROUND((F21*G21*K21)/1000,5)</f>
        <v>14.36941</v>
      </c>
      <c r="I21" s="31">
        <f t="shared" si="0"/>
        <v>14.36941</v>
      </c>
      <c r="J21" s="31">
        <f t="shared" ref="J21:J29" si="2">ROUND(F21*G21*K21,2)</f>
        <v>14369.41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705</v>
      </c>
      <c r="G22" s="31">
        <v>1.75</v>
      </c>
      <c r="H22" s="32">
        <f t="shared" si="1"/>
        <v>8.7499999999999994E-2</v>
      </c>
      <c r="I22" s="31">
        <f t="shared" si="0"/>
        <v>8.7499999999999994E-2</v>
      </c>
      <c r="J22" s="31">
        <f t="shared" si="2"/>
        <v>87.5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706</v>
      </c>
      <c r="G23" s="31">
        <v>4.0999999999999996</v>
      </c>
      <c r="H23" s="32">
        <f t="shared" si="1"/>
        <v>0.68674999999999997</v>
      </c>
      <c r="I23" s="31">
        <f t="shared" si="0"/>
        <v>0.68674999999999997</v>
      </c>
      <c r="J23" s="31">
        <f t="shared" si="2"/>
        <v>686.75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657</v>
      </c>
      <c r="G24" s="31">
        <v>4.08</v>
      </c>
      <c r="H24" s="32">
        <f t="shared" si="1"/>
        <v>6.4299999999999996E-2</v>
      </c>
      <c r="I24" s="31">
        <f t="shared" si="0"/>
        <v>6.4299999999999996E-2</v>
      </c>
      <c r="J24" s="31">
        <f t="shared" si="2"/>
        <v>64.3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707</v>
      </c>
      <c r="G25" s="31">
        <v>3.93</v>
      </c>
      <c r="H25" s="32">
        <f t="shared" si="1"/>
        <v>8.5989999999999997E-2</v>
      </c>
      <c r="I25" s="31">
        <f t="shared" si="0"/>
        <v>8.5989999999999997E-2</v>
      </c>
      <c r="J25" s="31">
        <f t="shared" si="2"/>
        <v>85.99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708</v>
      </c>
      <c r="G26" s="31">
        <v>2.64</v>
      </c>
      <c r="H26" s="32">
        <f t="shared" si="1"/>
        <v>0.55503000000000002</v>
      </c>
      <c r="I26" s="31">
        <f t="shared" si="0"/>
        <v>0.55503000000000002</v>
      </c>
      <c r="J26" s="31">
        <f t="shared" si="2"/>
        <v>555.03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631</v>
      </c>
      <c r="G27" s="31">
        <v>5.07</v>
      </c>
      <c r="H27" s="32">
        <f t="shared" si="1"/>
        <v>0.20280000000000001</v>
      </c>
      <c r="I27" s="31">
        <f t="shared" si="0"/>
        <v>0.20280000000000001</v>
      </c>
      <c r="J27" s="31">
        <f t="shared" si="2"/>
        <v>202.8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709</v>
      </c>
      <c r="G28" s="31">
        <v>2.52</v>
      </c>
      <c r="H28" s="32">
        <f t="shared" si="1"/>
        <v>3.15E-2</v>
      </c>
      <c r="I28" s="31">
        <f t="shared" si="0"/>
        <v>3.15E-2</v>
      </c>
      <c r="J28" s="31">
        <f t="shared" si="2"/>
        <v>31.5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674</v>
      </c>
      <c r="G29" s="31">
        <v>2.0499999999999998</v>
      </c>
      <c r="H29" s="32">
        <f t="shared" si="1"/>
        <v>2.1530000000000001E-2</v>
      </c>
      <c r="I29" s="31">
        <f t="shared" si="0"/>
        <v>2.1530000000000001E-2</v>
      </c>
      <c r="J29" s="31">
        <f t="shared" si="2"/>
        <v>21.53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33.030659999999997</v>
      </c>
      <c r="I31" s="31">
        <f>I32+I33+I34</f>
        <v>33.030659999999997</v>
      </c>
      <c r="J31" s="31">
        <f>J32+J33+J34</f>
        <v>33030.660000000003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1222</v>
      </c>
      <c r="G32" s="31">
        <v>2.0099999999999998</v>
      </c>
      <c r="H32" s="32">
        <f>ROUND(F32*G32*K32/1000,5)</f>
        <v>4.9124400000000001</v>
      </c>
      <c r="I32" s="31">
        <f>H32</f>
        <v>4.9124400000000001</v>
      </c>
      <c r="J32" s="31">
        <f>ROUND(H32*1000,2)</f>
        <v>4912.4399999999996</v>
      </c>
      <c r="K32" s="3">
        <v>2</v>
      </c>
      <c r="L32" s="38"/>
      <c r="M32" s="38">
        <v>1222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1222</v>
      </c>
      <c r="G33" s="31">
        <v>7.67</v>
      </c>
      <c r="H33" s="32">
        <f>ROUND(G33*F33*K33/1000,5)</f>
        <v>28.118220000000001</v>
      </c>
      <c r="I33" s="31">
        <f>H33</f>
        <v>28.118220000000001</v>
      </c>
      <c r="J33" s="31">
        <f>ROUND(H33*1000,2)</f>
        <v>28118.22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761.6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1713.6</v>
      </c>
      <c r="G38" s="31">
        <v>1.65</v>
      </c>
      <c r="H38" s="32">
        <f>ROUND((F38*G38*K38)/1000,5)</f>
        <v>2.8274400000000002</v>
      </c>
      <c r="I38" s="31">
        <f>H38</f>
        <v>2.8274400000000002</v>
      </c>
      <c r="J38" s="31">
        <f>ROUND(F38*G38*K38,2)</f>
        <v>2827.44</v>
      </c>
      <c r="K38" s="3">
        <v>1</v>
      </c>
      <c r="L38" s="38">
        <f>M37+M38</f>
        <v>1713.6</v>
      </c>
      <c r="M38" s="38">
        <v>952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163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0.64800000000000002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91.509225999999956</v>
      </c>
      <c r="I46" s="71">
        <f>I47+I53+I63+I68+I77+I85+I98+I103</f>
        <v>91.509225999999956</v>
      </c>
      <c r="J46" s="72">
        <f>J47+J53+J63+J68+J77+J85+J98+J103</f>
        <v>88763.950000000012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4.5754599999999996</v>
      </c>
      <c r="I47" s="25">
        <f>I48+I49+I50+I51+I52</f>
        <v>0</v>
      </c>
      <c r="J47" s="23">
        <f>J48+J49+J50+J51+J52</f>
        <v>4575.46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2.7452800000000002</v>
      </c>
      <c r="I49" s="31"/>
      <c r="J49" s="31">
        <f>ROUND(H49*1000,2)</f>
        <v>2745.28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1.8301799999999999</v>
      </c>
      <c r="I50" s="31"/>
      <c r="J50" s="31">
        <f>ROUND(H50*1000,2)</f>
        <v>1830.18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6.4056499999999996</v>
      </c>
      <c r="I53" s="26">
        <f>I54+I55+I56+I57+I58+I59+I60+I61+I62</f>
        <v>0</v>
      </c>
      <c r="J53" s="23">
        <f>J54+J55+J56+J57+J58+J59+J60+J61+J62</f>
        <v>6405.65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6.4056499999999996</v>
      </c>
      <c r="I59" s="31"/>
      <c r="J59" s="31">
        <f t="shared" si="3"/>
        <v>6405.65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8.23583</v>
      </c>
      <c r="I68" s="26">
        <f>I69+I70+I71+I72+I75+I76</f>
        <v>0</v>
      </c>
      <c r="J68" s="23">
        <f>J69+J70+J71+J72+J73+J74+J75+J76</f>
        <v>8235.83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8.23583</v>
      </c>
      <c r="I76" s="31"/>
      <c r="J76" s="31">
        <f>ROUND(H76*1000,2)</f>
        <v>8235.83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12.811299999999999</v>
      </c>
      <c r="I77" s="26">
        <f>I78+I79+I80+I81+I82+I83+I84</f>
        <v>0</v>
      </c>
      <c r="J77" s="23">
        <f>J78+J79+J80+J81+J82+J83+J84</f>
        <v>10066.02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6.4056499999999996</v>
      </c>
      <c r="I78" s="31"/>
      <c r="J78" s="31">
        <f t="shared" ref="J78:J83" si="4">ROUND(H78*1000,2)</f>
        <v>6405.65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3.6603699999999999</v>
      </c>
      <c r="I81" s="31"/>
      <c r="J81" s="31">
        <f t="shared" si="4"/>
        <v>3660.37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2.7452800000000002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31.113139999999998</v>
      </c>
      <c r="I85" s="26">
        <f>I86+I87+I88+I89+I90+I91+I92+I93+I94+I95+I96+I97</f>
        <v>0</v>
      </c>
      <c r="J85" s="23">
        <f>J86+J87+J88+J89+J90+J91+J92+J93+J94+J95+J96+J97</f>
        <v>31113.14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10.981109999999999</v>
      </c>
      <c r="I90" s="31"/>
      <c r="J90" s="31">
        <f t="shared" si="5"/>
        <v>10981.11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14.64148</v>
      </c>
      <c r="I96" s="31"/>
      <c r="J96" s="31">
        <f t="shared" si="5"/>
        <v>14641.48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5.4905499999999998</v>
      </c>
      <c r="I97" s="31"/>
      <c r="J97" s="31">
        <f t="shared" si="5"/>
        <v>5490.55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3.6603699999999999</v>
      </c>
      <c r="I98" s="26">
        <f>I99+I100+I101+I102</f>
        <v>0</v>
      </c>
      <c r="J98" s="23">
        <f>J99+J100+J101+J102</f>
        <v>3660.37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3.6603699999999999</v>
      </c>
      <c r="I99" s="31">
        <v>0</v>
      </c>
      <c r="J99" s="31">
        <f>ROUND(H99*1000,2)</f>
        <v>3660.37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24.707475999999961</v>
      </c>
      <c r="I103" s="25">
        <f>I104+I105+I106+I107+I108</f>
        <v>91.509225999999956</v>
      </c>
      <c r="J103" s="23">
        <f>J104+J105+J106+J107+J108</f>
        <v>24707.480000000003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5.9481000000000002</v>
      </c>
      <c r="I106" s="31"/>
      <c r="J106" s="31">
        <f>ROUND(H106*1000,2)</f>
        <v>5948.1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18.759375999999961</v>
      </c>
      <c r="I108" s="34">
        <f>J197-I138-H181</f>
        <v>91.509225999999956</v>
      </c>
      <c r="J108" s="31">
        <f>ROUND(H108*1000,2)</f>
        <v>18759.38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313.10135399999979</v>
      </c>
      <c r="I109" s="71">
        <f>I110+I111+I112+I113+I114+I115+I116+I117+I118+I119+I120+I121+I122+I123+I124+I125+I126+I127+I128+I129+I130+I131+I132+I133+I134+I135+I136+I137+I138</f>
        <v>313.10635399999984</v>
      </c>
      <c r="J109" s="72">
        <f>J110+J111+J112+J113+J114+J115+J116+J117+J118+J119+J120+J121+J122+J123+J124+J125+J126+J127+J128+J129+J130+J131+J132+J133+J134+J135+J136+J137+J138</f>
        <v>293605.90000000002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13925.32</v>
      </c>
      <c r="H110" s="33">
        <f>ROUND(($I$138*0.05),5)</f>
        <v>13.925319999999999</v>
      </c>
      <c r="I110" s="31"/>
      <c r="J110" s="31">
        <f t="shared" ref="J110:J137" si="6">ROUND(H110*1000,2)</f>
        <v>13925.32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69626.59</v>
      </c>
      <c r="H111" s="33">
        <f>ROUND(($I$138*0.25),5)</f>
        <v>69.626589999999993</v>
      </c>
      <c r="I111" s="31"/>
      <c r="J111" s="31">
        <f t="shared" si="6"/>
        <v>69626.59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33420.76</v>
      </c>
      <c r="H116" s="32">
        <f>ROUND(($I$138*0.12),5)</f>
        <v>33.420760000000001</v>
      </c>
      <c r="I116" s="31"/>
      <c r="J116" s="31">
        <f t="shared" si="6"/>
        <v>33420.76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34595</v>
      </c>
      <c r="H121" s="34">
        <v>34.594999999999999</v>
      </c>
      <c r="I121" s="31">
        <v>34.6</v>
      </c>
      <c r="J121" s="31">
        <f t="shared" si="6"/>
        <v>34595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41775.950000000004</v>
      </c>
      <c r="H125" s="32">
        <f>ROUND(($I$138*0.15),5)</f>
        <v>41.775950000000002</v>
      </c>
      <c r="I125" s="31"/>
      <c r="J125" s="31">
        <f t="shared" si="6"/>
        <v>41775.949999999997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30635.7</v>
      </c>
      <c r="H126" s="32">
        <f>ROUND(($I$138*0.11),5)</f>
        <v>30.6357</v>
      </c>
      <c r="I126" s="31"/>
      <c r="J126" s="31">
        <f t="shared" si="6"/>
        <v>30635.7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19495.439999999999</v>
      </c>
      <c r="H128" s="32">
        <f>ROUND(($I$138*0.07),5)</f>
        <v>19.495439999999999</v>
      </c>
      <c r="I128" s="31"/>
      <c r="J128" s="31">
        <f t="shared" si="6"/>
        <v>19495.439999999999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50131.14</v>
      </c>
      <c r="H129" s="32">
        <f>ROUND(($I$138*0.18),5)</f>
        <v>50.131140000000002</v>
      </c>
      <c r="I129" s="31"/>
      <c r="J129" s="31">
        <f t="shared" si="6"/>
        <v>50131.14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19.495453999999825</v>
      </c>
      <c r="I138" s="34">
        <f>J197*0.7</f>
        <v>278.50635399999982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33.914999999999999</v>
      </c>
      <c r="I165" s="72">
        <f>I166+I167+I168</f>
        <v>33.92</v>
      </c>
      <c r="J165" s="72">
        <f>J166+J167+J168</f>
        <v>33915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33915</v>
      </c>
      <c r="H166" s="34">
        <v>33.914999999999999</v>
      </c>
      <c r="I166" s="31">
        <v>33.92</v>
      </c>
      <c r="J166" s="31">
        <f>ROUND(H166*1000,2)</f>
        <v>33915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58.811</v>
      </c>
      <c r="I169" s="72">
        <f>I170+I171+I172</f>
        <v>58.81</v>
      </c>
      <c r="J169" s="72">
        <f>J170+J171+J172</f>
        <v>58811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58811</v>
      </c>
      <c r="H170" s="32">
        <v>58.811</v>
      </c>
      <c r="I170" s="35">
        <v>58.81</v>
      </c>
      <c r="J170" s="31">
        <f>ROUND(H170*1000,2)</f>
        <v>58811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12.272</v>
      </c>
      <c r="I173" s="72">
        <v>12.27</v>
      </c>
      <c r="J173" s="72">
        <f>ROUND(H173*1000,2)</f>
        <v>12272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42.414999999999999</v>
      </c>
      <c r="I174" s="72">
        <v>42.42</v>
      </c>
      <c r="J174" s="72">
        <f>ROUND(H174*1000,2)</f>
        <v>42415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27.850639999999999</v>
      </c>
      <c r="I178" s="72">
        <f>I179+I180+I181</f>
        <v>76.47</v>
      </c>
      <c r="J178" s="72">
        <f>J179+J180+J181</f>
        <v>27850.639999999999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27.850639999999999</v>
      </c>
      <c r="I181" s="31">
        <v>76.47</v>
      </c>
      <c r="J181" s="31">
        <f>ROUND(H181*1000,2)</f>
        <v>27850.639999999999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970.65053999999975</v>
      </c>
      <c r="I194" s="62">
        <f>I10+I9+I42+I46+I109+I139+I151+I155+I160+I165+I169+I173+I174+I175+I178+I45</f>
        <v>1019.3018999999998</v>
      </c>
      <c r="J194" s="63">
        <f ca="1">J10+J9+J42+J46+J109+J139+J151+J155+J160+J165+J169+J173+J174+J175+J178+J45</f>
        <v>553043.77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970.65053999999986</v>
      </c>
      <c r="I195" s="31">
        <f>J195/1000</f>
        <v>1363.89726</v>
      </c>
      <c r="J195" s="31">
        <v>1363897.26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1019.3018999999998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344.59536000000014</v>
      </c>
      <c r="J197" s="82">
        <v>397.86621999999977</v>
      </c>
    </row>
    <row r="198" spans="1:75" hidden="1" x14ac:dyDescent="0.25">
      <c r="H198" s="49">
        <f>H9+H10+H42+H45+H46+H109+H139+H151+H155+H160+H165+H169+H173+H174+H175+H178+H182</f>
        <v>970.65053999999975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7">
    <tabColor rgb="FF92D050"/>
    <pageSetUpPr fitToPage="1"/>
  </sheetPr>
  <dimension ref="A1:CQ209"/>
  <sheetViews>
    <sheetView topLeftCell="A179" zoomScale="77" zoomScaleNormal="77" workbookViewId="0">
      <selection activeCell="DN212" sqref="DN212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9.2215600000000002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34.953282000000002</v>
      </c>
      <c r="I9" s="72">
        <v>96.54</v>
      </c>
      <c r="J9" s="72">
        <f>ROUND(H9*1000,2)</f>
        <v>34953.279999999999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102.37692</v>
      </c>
      <c r="I10" s="76">
        <f>I11+I12+I13+I14+I15+I16+I20+I31+I35+I38+I39+I40+I41+I19</f>
        <v>102.37692000000001</v>
      </c>
      <c r="J10" s="72">
        <f>J11+J12+J13+J14+J15+J16+J20+J31+J35+J38+J39+J40+J41+J19</f>
        <v>90145.35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58.8</v>
      </c>
      <c r="G11" s="31">
        <v>1.67</v>
      </c>
      <c r="H11" s="34">
        <f>ROUND((F11*G11*K11)/1000,5)</f>
        <v>29.360600000000002</v>
      </c>
      <c r="I11" s="31">
        <f>H11</f>
        <v>29.360600000000002</v>
      </c>
      <c r="J11" s="31">
        <f>ROUND(F11*G11*K11,2)</f>
        <v>29360.6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147-F11</f>
        <v>88.2</v>
      </c>
      <c r="G12" s="31">
        <v>1.27</v>
      </c>
      <c r="H12" s="34">
        <f>ROUND((F12*G12*C12)/1000,5)</f>
        <v>11.649459999999999</v>
      </c>
      <c r="I12" s="31">
        <f>H12</f>
        <v>11.649459999999999</v>
      </c>
      <c r="J12" s="31">
        <f>ROUND(F12*G12*K12,2)</f>
        <v>5824.73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12.813689999999999</v>
      </c>
      <c r="I16" s="31">
        <f t="shared" ref="I16:I29" si="0">H16</f>
        <v>12.813689999999999</v>
      </c>
      <c r="J16" s="31">
        <f>J17+J18</f>
        <v>6406.85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58.8</v>
      </c>
      <c r="G17" s="31">
        <v>4.07</v>
      </c>
      <c r="H17" s="32">
        <f>ROUND((F17*G17*C17)/1000,5)</f>
        <v>5.7435799999999997</v>
      </c>
      <c r="I17" s="31">
        <f t="shared" si="0"/>
        <v>5.7435799999999997</v>
      </c>
      <c r="J17" s="31">
        <f>ROUND(F17*G17*K17,2)</f>
        <v>2871.79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88.2</v>
      </c>
      <c r="G18" s="31">
        <v>3.34</v>
      </c>
      <c r="H18" s="32">
        <f>ROUND((F18*G18*C18)/1000,5)</f>
        <v>7.0701099999999997</v>
      </c>
      <c r="I18" s="31">
        <f t="shared" si="0"/>
        <v>7.0701099999999997</v>
      </c>
      <c r="J18" s="31">
        <f>ROUND(F18*G18*K18,2)</f>
        <v>3535.06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6.6457700000000006</v>
      </c>
      <c r="I20" s="31">
        <f t="shared" si="0"/>
        <v>6.6457700000000006</v>
      </c>
      <c r="J20" s="31">
        <f>J21+J22+J23+J24+J25+J26+J27+J28+J29+J30</f>
        <v>6645.77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913</v>
      </c>
      <c r="G21" s="31">
        <v>2.81</v>
      </c>
      <c r="H21" s="32">
        <f t="shared" ref="H21:H30" si="1">ROUND((F21*G21*K21)/1000,5)</f>
        <v>4.4970699999999999</v>
      </c>
      <c r="I21" s="31">
        <f t="shared" si="0"/>
        <v>4.4970699999999999</v>
      </c>
      <c r="J21" s="31">
        <f t="shared" ref="J21:J29" si="2">ROUND(F21*G21*K21,2)</f>
        <v>4497.07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763</v>
      </c>
      <c r="G26" s="31">
        <v>2.64</v>
      </c>
      <c r="H26" s="32">
        <f t="shared" si="1"/>
        <v>0.67584</v>
      </c>
      <c r="I26" s="31">
        <f t="shared" si="0"/>
        <v>0.67584</v>
      </c>
      <c r="J26" s="31">
        <f t="shared" si="2"/>
        <v>675.84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911</v>
      </c>
      <c r="G27" s="31">
        <v>5.07</v>
      </c>
      <c r="H27" s="32">
        <f t="shared" si="1"/>
        <v>1.0545599999999999</v>
      </c>
      <c r="I27" s="31">
        <f t="shared" si="0"/>
        <v>1.0545599999999999</v>
      </c>
      <c r="J27" s="31">
        <f t="shared" si="2"/>
        <v>1054.56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40.214460000000003</v>
      </c>
      <c r="I31" s="31">
        <f>I32+I33+I34</f>
        <v>40.214460000000003</v>
      </c>
      <c r="J31" s="31">
        <f>J32+J33+J34</f>
        <v>40214.46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559</v>
      </c>
      <c r="G32" s="31">
        <v>2.0099999999999998</v>
      </c>
      <c r="H32" s="32">
        <f>ROUND(F32*G32*K32/1000,5)</f>
        <v>2.2471800000000002</v>
      </c>
      <c r="I32" s="31">
        <f>H32</f>
        <v>2.2471800000000002</v>
      </c>
      <c r="J32" s="31">
        <f>ROUND(H32*1000,2)</f>
        <v>2247.1799999999998</v>
      </c>
      <c r="K32" s="3">
        <v>2</v>
      </c>
      <c r="L32" s="38"/>
      <c r="M32" s="38">
        <v>559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559</v>
      </c>
      <c r="G33" s="31">
        <v>7.67</v>
      </c>
      <c r="H33" s="32">
        <f>ROUND(G33*F33*K33/1000,5)</f>
        <v>12.862590000000001</v>
      </c>
      <c r="I33" s="31">
        <f>H33</f>
        <v>12.862590000000001</v>
      </c>
      <c r="J33" s="31">
        <f>ROUND(H33*1000,2)</f>
        <v>12862.59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559</v>
      </c>
      <c r="G34" s="31">
        <v>14.97</v>
      </c>
      <c r="H34" s="32">
        <f>ROUND(G34*F34*K34/1000,5)</f>
        <v>25.104690000000002</v>
      </c>
      <c r="I34" s="31">
        <f>H34</f>
        <v>25.104690000000002</v>
      </c>
      <c r="J34" s="31">
        <f>ROUND(H34*1000,2)</f>
        <v>25104.69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360.64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811.44</v>
      </c>
      <c r="G38" s="31">
        <v>1.65</v>
      </c>
      <c r="H38" s="32">
        <f>ROUND((F38*G38*K38)/1000,5)</f>
        <v>1.3388800000000001</v>
      </c>
      <c r="I38" s="31">
        <f>H38</f>
        <v>1.3388800000000001</v>
      </c>
      <c r="J38" s="31">
        <f>ROUND(F38*G38*K38,2)</f>
        <v>1338.88</v>
      </c>
      <c r="K38" s="3">
        <v>1</v>
      </c>
      <c r="L38" s="38">
        <f>M37+M38</f>
        <v>811.44</v>
      </c>
      <c r="M38" s="38">
        <v>450.8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70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0.27800000000000002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12.119765400000018</v>
      </c>
      <c r="I46" s="71">
        <f>I47+I53+I63+I68+I77+I85+I98+I103</f>
        <v>12.11976540000002</v>
      </c>
      <c r="J46" s="72">
        <f>J47+J53+J63+J68+J77+J85+J98+J103</f>
        <v>11756.18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0.60599000000000003</v>
      </c>
      <c r="I47" s="25">
        <f>I48+I49+I50+I51+I52</f>
        <v>0</v>
      </c>
      <c r="J47" s="23">
        <f>J48+J49+J50+J51+J52</f>
        <v>605.99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0.36359000000000002</v>
      </c>
      <c r="I49" s="31"/>
      <c r="J49" s="31">
        <f>ROUND(H49*1000,2)</f>
        <v>363.59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0.2424</v>
      </c>
      <c r="I50" s="31"/>
      <c r="J50" s="31">
        <f>ROUND(H50*1000,2)</f>
        <v>242.4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0.84838000000000002</v>
      </c>
      <c r="I53" s="26">
        <f>I54+I55+I56+I57+I58+I59+I60+I61+I62</f>
        <v>0</v>
      </c>
      <c r="J53" s="23">
        <f>J54+J55+J56+J57+J58+J59+J60+J61+J62</f>
        <v>848.38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0.84838000000000002</v>
      </c>
      <c r="I59" s="31"/>
      <c r="J59" s="31">
        <f t="shared" si="3"/>
        <v>848.38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1.0907800000000001</v>
      </c>
      <c r="I68" s="26">
        <f>I69+I70+I71+I72+I75+I76</f>
        <v>0</v>
      </c>
      <c r="J68" s="23">
        <f>J69+J70+J71+J72+J73+J74+J75+J76</f>
        <v>1090.78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1.0907800000000001</v>
      </c>
      <c r="I76" s="31"/>
      <c r="J76" s="31">
        <f>ROUND(H76*1000,2)</f>
        <v>1090.78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1.69676</v>
      </c>
      <c r="I77" s="26">
        <f>I78+I79+I80+I81+I82+I83+I84</f>
        <v>0</v>
      </c>
      <c r="J77" s="23">
        <f>J78+J79+J80+J81+J82+J83+J84</f>
        <v>1333.17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0.84838000000000002</v>
      </c>
      <c r="I78" s="31"/>
      <c r="J78" s="31">
        <f t="shared" ref="J78:J83" si="4">ROUND(H78*1000,2)</f>
        <v>848.38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0.48479</v>
      </c>
      <c r="I81" s="31"/>
      <c r="J81" s="31">
        <f t="shared" si="4"/>
        <v>484.79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0.36359000000000002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4.1207200000000004</v>
      </c>
      <c r="I85" s="26">
        <f>I86+I87+I88+I89+I90+I91+I92+I93+I94+I95+I96+I97</f>
        <v>0</v>
      </c>
      <c r="J85" s="23">
        <f>J86+J87+J88+J89+J90+J91+J92+J93+J94+J95+J96+J97</f>
        <v>4120.7199999999993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1.4543699999999999</v>
      </c>
      <c r="I90" s="31"/>
      <c r="J90" s="31">
        <f t="shared" si="5"/>
        <v>1454.37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1.93916</v>
      </c>
      <c r="I96" s="31"/>
      <c r="J96" s="31">
        <f t="shared" si="5"/>
        <v>1939.16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0.72719</v>
      </c>
      <c r="I97" s="31"/>
      <c r="J97" s="31">
        <f t="shared" si="5"/>
        <v>727.19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0.48479</v>
      </c>
      <c r="I98" s="26">
        <f>I99+I100+I101+I102</f>
        <v>0</v>
      </c>
      <c r="J98" s="23">
        <f>J99+J100+J101+J102</f>
        <v>484.79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0.48479</v>
      </c>
      <c r="I99" s="31">
        <v>0</v>
      </c>
      <c r="J99" s="31">
        <f>ROUND(H99*1000,2)</f>
        <v>484.79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3.2723454000000181</v>
      </c>
      <c r="I103" s="25">
        <f>I104+I105+I106+I107+I108</f>
        <v>12.11976540000002</v>
      </c>
      <c r="J103" s="23">
        <f>J104+J105+J106+J107+J108</f>
        <v>3272.3500000000004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0.78778000000000004</v>
      </c>
      <c r="I106" s="31"/>
      <c r="J106" s="31">
        <f>ROUND(H106*1000,2)</f>
        <v>787.78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2.4845654000000179</v>
      </c>
      <c r="I108" s="34">
        <f>J197-I138-H181</f>
        <v>12.11976540000002</v>
      </c>
      <c r="J108" s="31">
        <f>ROUND(H108*1000,2)</f>
        <v>2484.5700000000002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57.901232600000029</v>
      </c>
      <c r="I109" s="71">
        <f>I110+I111+I112+I113+I114+I115+I116+I117+I118+I119+I120+I121+I122+I123+I124+I125+I126+I127+I128+I129+I130+I131+I132+I133+I134+I135+I136+I137+I138</f>
        <v>57.906232600000024</v>
      </c>
      <c r="J109" s="72">
        <f>J110+J111+J112+J113+J114+J115+J116+J117+J118+J119+J120+J121+J122+J123+J124+J125+J126+J127+J128+J129+J130+J131+J132+J133+J134+J135+J136+J137+J138</f>
        <v>55319.199999999997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1844.31</v>
      </c>
      <c r="H110" s="33">
        <f>ROUND(($I$138*0.05),5)</f>
        <v>1.8443099999999999</v>
      </c>
      <c r="I110" s="31"/>
      <c r="J110" s="31">
        <f t="shared" ref="J110:J137" si="6">ROUND(H110*1000,2)</f>
        <v>1844.31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9221.56</v>
      </c>
      <c r="H111" s="33">
        <f>ROUND(($I$138*0.25),5)</f>
        <v>9.2215600000000002</v>
      </c>
      <c r="I111" s="31"/>
      <c r="J111" s="31">
        <f t="shared" si="6"/>
        <v>9221.56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4426.3500000000004</v>
      </c>
      <c r="H116" s="32">
        <f>ROUND(($I$138*0.12),5)</f>
        <v>4.4263500000000002</v>
      </c>
      <c r="I116" s="31"/>
      <c r="J116" s="31">
        <f t="shared" si="6"/>
        <v>4426.3500000000004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5532.93</v>
      </c>
      <c r="H125" s="32">
        <f>ROUND(($I$138*0.15),5)</f>
        <v>5.5329300000000003</v>
      </c>
      <c r="I125" s="31"/>
      <c r="J125" s="31">
        <f t="shared" si="6"/>
        <v>5532.93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4057.49</v>
      </c>
      <c r="H126" s="32">
        <f>ROUND(($I$138*0.11),5)</f>
        <v>4.0574899999999996</v>
      </c>
      <c r="I126" s="31"/>
      <c r="J126" s="31">
        <f t="shared" si="6"/>
        <v>4057.49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2582.04</v>
      </c>
      <c r="H128" s="32">
        <f>ROUND(($I$138*0.07),5)</f>
        <v>2.5820400000000001</v>
      </c>
      <c r="I128" s="31"/>
      <c r="J128" s="31">
        <f t="shared" si="6"/>
        <v>2582.04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6639.52</v>
      </c>
      <c r="H129" s="32">
        <f>ROUND(($I$138*0.18),5)</f>
        <v>6.6395200000000001</v>
      </c>
      <c r="I129" s="31"/>
      <c r="J129" s="31">
        <f t="shared" si="6"/>
        <v>6639.52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2.58203260000003</v>
      </c>
      <c r="I138" s="34">
        <f>J197*0.7</f>
        <v>36.886232600000028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32</v>
      </c>
      <c r="E142" s="18" t="s">
        <v>31</v>
      </c>
      <c r="F142" s="40"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32</v>
      </c>
      <c r="E146" s="18" t="s">
        <v>31</v>
      </c>
      <c r="F146" s="40"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23.276</v>
      </c>
      <c r="I165" s="72">
        <f>I166+I167+I168</f>
        <v>23.28</v>
      </c>
      <c r="J165" s="72">
        <f>J166+J167+J168</f>
        <v>23276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23276</v>
      </c>
      <c r="H166" s="34">
        <v>23.276</v>
      </c>
      <c r="I166" s="31">
        <v>23.28</v>
      </c>
      <c r="J166" s="31">
        <f>ROUND(H166*1000,2)</f>
        <v>23276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27.084</v>
      </c>
      <c r="I169" s="72">
        <f>I170+I171+I172</f>
        <v>27.08</v>
      </c>
      <c r="J169" s="72">
        <f>J170+J171+J172</f>
        <v>27084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27084</v>
      </c>
      <c r="H170" s="32">
        <v>27.084</v>
      </c>
      <c r="I170" s="35">
        <v>27.08</v>
      </c>
      <c r="J170" s="31">
        <f>ROUND(H170*1000,2)</f>
        <v>27084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67.757000000000005</v>
      </c>
      <c r="I173" s="72">
        <v>117.76</v>
      </c>
      <c r="J173" s="72">
        <f>ROUND(H173*1000,2)</f>
        <v>67757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20.376000000000001</v>
      </c>
      <c r="I174" s="72">
        <v>20.38</v>
      </c>
      <c r="J174" s="72">
        <f>ROUND(H174*1000,2)</f>
        <v>20376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9.65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9.65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3.6886199999999998</v>
      </c>
      <c r="I178" s="72">
        <f>I179+I180+I181</f>
        <v>35.22</v>
      </c>
      <c r="J178" s="72">
        <f>J179+J180+J181</f>
        <v>3688.62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3.6886199999999998</v>
      </c>
      <c r="I181" s="31">
        <v>35.22</v>
      </c>
      <c r="J181" s="31">
        <f>ROUND(H181*1000,2)</f>
        <v>3688.62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349.53282000000002</v>
      </c>
      <c r="I194" s="62">
        <f>I10+I9+I42+I46+I109+I139+I151+I155+I160+I165+I169+I173+I174+I175+I178+I45</f>
        <v>502.31291799999997</v>
      </c>
      <c r="J194" s="63">
        <f ca="1">J10+J9+J42+J46+J109+J139+J151+J155+J160+J165+J169+J173+J174+J175+J178+J45</f>
        <v>389712.2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349.53282000000002</v>
      </c>
      <c r="I195" s="31">
        <f>J195/1000</f>
        <v>435.88259999999997</v>
      </c>
      <c r="J195" s="31">
        <v>435882.6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502.31291799999997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-66.430318</v>
      </c>
      <c r="J197" s="82">
        <v>52.694618000000048</v>
      </c>
    </row>
    <row r="198" spans="1:75" hidden="1" x14ac:dyDescent="0.25">
      <c r="H198" s="49">
        <f>H9+H10+H42+H45+H46+H109+H139+H151+H155+H160+H165+H169+H173+H174+H175+H178+H182</f>
        <v>349.53282000000002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8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46.478969999999997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76.464389999999995</v>
      </c>
      <c r="I9" s="72">
        <v>204.4</v>
      </c>
      <c r="J9" s="72">
        <f>ROUND(H9*1000,2)</f>
        <v>76464.39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157.64437000000001</v>
      </c>
      <c r="I10" s="76">
        <f>I11+I12+I13+I14+I15+I16+I20+I31+I35+I38+I39+I40+I41+I19</f>
        <v>157.64437000000004</v>
      </c>
      <c r="J10" s="72">
        <f>J11+J12+J13+J14+J15+J16+J20+J31+J35+J38+J39+J40+J41+J19</f>
        <v>133455.81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116.28</v>
      </c>
      <c r="G11" s="31">
        <v>1.67</v>
      </c>
      <c r="H11" s="34">
        <f>ROUND((F11*G11*K11)/1000,5)</f>
        <v>58.062089999999998</v>
      </c>
      <c r="I11" s="31">
        <f>H11</f>
        <v>58.062089999999998</v>
      </c>
      <c r="J11" s="31">
        <f>ROUND(F11*G11*K11,2)</f>
        <v>58062.09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290.7-F11</f>
        <v>174.42</v>
      </c>
      <c r="G12" s="31">
        <v>1.27</v>
      </c>
      <c r="H12" s="34">
        <f>ROUND((F12*G12*C12)/1000,5)</f>
        <v>23.037389999999998</v>
      </c>
      <c r="I12" s="31">
        <f>H12</f>
        <v>23.037389999999998</v>
      </c>
      <c r="J12" s="31">
        <f>ROUND(F12*G12*K12,2)</f>
        <v>11518.7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25.339739999999999</v>
      </c>
      <c r="I16" s="31">
        <f t="shared" ref="I16:I29" si="0">H16</f>
        <v>25.339739999999999</v>
      </c>
      <c r="J16" s="31">
        <f>J17+J18</f>
        <v>12669.869999999999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116.28</v>
      </c>
      <c r="G17" s="31">
        <v>4.07</v>
      </c>
      <c r="H17" s="32">
        <f>ROUND((F17*G17*C17)/1000,5)</f>
        <v>11.358230000000001</v>
      </c>
      <c r="I17" s="31">
        <f t="shared" si="0"/>
        <v>11.358230000000001</v>
      </c>
      <c r="J17" s="31">
        <f>ROUND(F17*G17*K17,2)</f>
        <v>5679.12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174.42</v>
      </c>
      <c r="G18" s="31">
        <v>3.34</v>
      </c>
      <c r="H18" s="32">
        <f>ROUND((F18*G18*C18)/1000,5)</f>
        <v>13.98151</v>
      </c>
      <c r="I18" s="31">
        <f t="shared" si="0"/>
        <v>13.98151</v>
      </c>
      <c r="J18" s="31">
        <f>ROUND(F18*G18*K18,2)</f>
        <v>6990.75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84</v>
      </c>
      <c r="G19" s="31">
        <v>8.43</v>
      </c>
      <c r="H19" s="32">
        <f>ROUND((F19*G19*K19)/1000,5)</f>
        <v>0.70811999999999997</v>
      </c>
      <c r="I19" s="31">
        <f t="shared" si="0"/>
        <v>0.70811999999999997</v>
      </c>
      <c r="J19" s="31">
        <f>ROUND(F19*G19*K19,2)</f>
        <v>708.12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15.465860000000001</v>
      </c>
      <c r="I20" s="31">
        <f t="shared" si="0"/>
        <v>15.465860000000001</v>
      </c>
      <c r="J20" s="31">
        <f>J21+J22+J23+J24+J25+J26+J27+J28+J29+J30</f>
        <v>15465.859999999999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4733.33</v>
      </c>
      <c r="G21" s="31">
        <v>2.81</v>
      </c>
      <c r="H21" s="32">
        <f t="shared" ref="H21:H30" si="1">ROUND((F21*G21*K21)/1000,5)</f>
        <v>13.300660000000001</v>
      </c>
      <c r="I21" s="31">
        <f t="shared" si="0"/>
        <v>13.300660000000001</v>
      </c>
      <c r="J21" s="31">
        <f t="shared" ref="J21:J29" si="2">ROUND(F21*G21*K21,2)</f>
        <v>13300.66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688</v>
      </c>
      <c r="G22" s="31">
        <v>1.75</v>
      </c>
      <c r="H22" s="32">
        <f t="shared" si="1"/>
        <v>7.0000000000000007E-2</v>
      </c>
      <c r="I22" s="31">
        <f t="shared" si="0"/>
        <v>7.0000000000000007E-2</v>
      </c>
      <c r="J22" s="31">
        <f t="shared" si="2"/>
        <v>70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712</v>
      </c>
      <c r="G23" s="31">
        <v>4.0999999999999996</v>
      </c>
      <c r="H23" s="32">
        <f t="shared" si="1"/>
        <v>0.5494</v>
      </c>
      <c r="I23" s="31">
        <f t="shared" si="0"/>
        <v>0.5494</v>
      </c>
      <c r="J23" s="31">
        <f t="shared" si="2"/>
        <v>549.4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629</v>
      </c>
      <c r="G24" s="31">
        <v>4.08</v>
      </c>
      <c r="H24" s="32">
        <f t="shared" si="1"/>
        <v>5.1409999999999997E-2</v>
      </c>
      <c r="I24" s="31">
        <f t="shared" si="0"/>
        <v>5.1409999999999997E-2</v>
      </c>
      <c r="J24" s="31">
        <f t="shared" si="2"/>
        <v>51.41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713</v>
      </c>
      <c r="G25" s="31">
        <v>3.93</v>
      </c>
      <c r="H25" s="32">
        <f t="shared" si="1"/>
        <v>6.8779999999999994E-2</v>
      </c>
      <c r="I25" s="31">
        <f t="shared" si="0"/>
        <v>6.8779999999999994E-2</v>
      </c>
      <c r="J25" s="31">
        <f t="shared" si="2"/>
        <v>68.78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914</v>
      </c>
      <c r="G26" s="31">
        <v>2.64</v>
      </c>
      <c r="H26" s="32">
        <f t="shared" si="1"/>
        <v>1.1186199999999999</v>
      </c>
      <c r="I26" s="31">
        <f t="shared" si="0"/>
        <v>1.1186199999999999</v>
      </c>
      <c r="J26" s="31">
        <f t="shared" si="2"/>
        <v>1118.6199999999999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605</v>
      </c>
      <c r="G27" s="31">
        <v>5.07</v>
      </c>
      <c r="H27" s="32">
        <f t="shared" si="1"/>
        <v>0.24335999999999999</v>
      </c>
      <c r="I27" s="31">
        <f t="shared" si="0"/>
        <v>0.24335999999999999</v>
      </c>
      <c r="J27" s="31">
        <f t="shared" si="2"/>
        <v>243.36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43</v>
      </c>
      <c r="G28" s="31">
        <v>2.52</v>
      </c>
      <c r="H28" s="32">
        <f t="shared" si="1"/>
        <v>3.78E-2</v>
      </c>
      <c r="I28" s="31">
        <f t="shared" si="0"/>
        <v>3.78E-2</v>
      </c>
      <c r="J28" s="31">
        <f t="shared" si="2"/>
        <v>37.799999999999997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32.300849999999997</v>
      </c>
      <c r="I31" s="31">
        <f>I32+I33+I34</f>
        <v>32.300849999999997</v>
      </c>
      <c r="J31" s="31">
        <f>J32+J33+J34</f>
        <v>32300.85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1195</v>
      </c>
      <c r="G32" s="31">
        <v>2.0099999999999998</v>
      </c>
      <c r="H32" s="32">
        <f>ROUND(F32*G32*K32/1000,5)</f>
        <v>4.8038999999999996</v>
      </c>
      <c r="I32" s="31">
        <f>H32</f>
        <v>4.8038999999999996</v>
      </c>
      <c r="J32" s="31">
        <f>ROUND(H32*1000,2)</f>
        <v>4803.8999999999996</v>
      </c>
      <c r="K32" s="3">
        <v>2</v>
      </c>
      <c r="L32" s="38"/>
      <c r="M32" s="38">
        <v>1195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1195</v>
      </c>
      <c r="G33" s="31">
        <v>7.67</v>
      </c>
      <c r="H33" s="32">
        <f>ROUND(G33*F33*K33/1000,5)</f>
        <v>27.496949999999998</v>
      </c>
      <c r="I33" s="31">
        <f>H33</f>
        <v>27.496949999999998</v>
      </c>
      <c r="J33" s="31">
        <f>ROUND(H33*1000,2)</f>
        <v>27496.95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735.44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1654.74</v>
      </c>
      <c r="G38" s="31">
        <v>1.65</v>
      </c>
      <c r="H38" s="32">
        <f>ROUND((F38*G38*K38)/1000,5)</f>
        <v>2.7303199999999999</v>
      </c>
      <c r="I38" s="31">
        <f>H38</f>
        <v>2.7303199999999999</v>
      </c>
      <c r="J38" s="31">
        <f>ROUND(F38*G38*K38,2)</f>
        <v>2730.32</v>
      </c>
      <c r="K38" s="3">
        <v>1</v>
      </c>
      <c r="L38" s="38">
        <f>M37+M38</f>
        <v>1654.74</v>
      </c>
      <c r="M38" s="38">
        <v>919.3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165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0.65500000000000003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61.086651999999987</v>
      </c>
      <c r="I46" s="71">
        <f>I47+I53+I63+I68+I77+I85+I98+I103</f>
        <v>61.086651999999987</v>
      </c>
      <c r="J46" s="72">
        <f>J47+J53+J63+J68+J77+J85+J98+J103</f>
        <v>59254.05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3.0543300000000002</v>
      </c>
      <c r="I47" s="25">
        <f>I48+I49+I50+I51+I52</f>
        <v>0</v>
      </c>
      <c r="J47" s="23">
        <f>J48+J49+J50+J51+J52</f>
        <v>3054.33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1.8326</v>
      </c>
      <c r="I49" s="31"/>
      <c r="J49" s="31">
        <f>ROUND(H49*1000,2)</f>
        <v>1832.6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1.22173</v>
      </c>
      <c r="I50" s="31"/>
      <c r="J50" s="31">
        <f>ROUND(H50*1000,2)</f>
        <v>1221.73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4.2760699999999998</v>
      </c>
      <c r="I53" s="26">
        <f>I54+I55+I56+I57+I58+I59+I60+I61+I62</f>
        <v>0</v>
      </c>
      <c r="J53" s="23">
        <f>J54+J55+J56+J57+J58+J59+J60+J61+J62</f>
        <v>4276.07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4.2760699999999998</v>
      </c>
      <c r="I59" s="31"/>
      <c r="J59" s="31">
        <f t="shared" si="3"/>
        <v>4276.07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5.4977999999999998</v>
      </c>
      <c r="I68" s="26">
        <f>I69+I70+I71+I72+I75+I76</f>
        <v>0</v>
      </c>
      <c r="J68" s="23">
        <f>J69+J70+J71+J72+J73+J74+J75+J76</f>
        <v>5497.8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5.4977999999999998</v>
      </c>
      <c r="I76" s="31"/>
      <c r="J76" s="31">
        <f>ROUND(H76*1000,2)</f>
        <v>5497.8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8.5521399999999996</v>
      </c>
      <c r="I77" s="26">
        <f>I78+I79+I80+I81+I82+I83+I84</f>
        <v>0</v>
      </c>
      <c r="J77" s="23">
        <f>J78+J79+J80+J81+J82+J83+J84</f>
        <v>6719.5399999999991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4.2760699999999998</v>
      </c>
      <c r="I78" s="31"/>
      <c r="J78" s="31">
        <f t="shared" ref="J78:J83" si="4">ROUND(H78*1000,2)</f>
        <v>4276.07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2.44347</v>
      </c>
      <c r="I81" s="31"/>
      <c r="J81" s="31">
        <f t="shared" si="4"/>
        <v>2443.4699999999998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1.8326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20.769459999999999</v>
      </c>
      <c r="I85" s="26">
        <f>I86+I87+I88+I89+I90+I91+I92+I93+I94+I95+I96+I97</f>
        <v>0</v>
      </c>
      <c r="J85" s="23">
        <f>J86+J87+J88+J89+J90+J91+J92+J93+J94+J95+J96+J97</f>
        <v>20769.460000000003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7.3304</v>
      </c>
      <c r="I90" s="31"/>
      <c r="J90" s="31">
        <f t="shared" si="5"/>
        <v>7330.4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9.7738600000000009</v>
      </c>
      <c r="I96" s="31"/>
      <c r="J96" s="31">
        <f t="shared" si="5"/>
        <v>9773.86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3.6652</v>
      </c>
      <c r="I97" s="31"/>
      <c r="J97" s="31">
        <f t="shared" si="5"/>
        <v>3665.2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2.44347</v>
      </c>
      <c r="I98" s="26">
        <f>I99+I100+I101+I102</f>
        <v>0</v>
      </c>
      <c r="J98" s="23">
        <f>J99+J100+J101+J102</f>
        <v>2443.4699999999998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2.44347</v>
      </c>
      <c r="I99" s="31">
        <v>0</v>
      </c>
      <c r="J99" s="31">
        <f>ROUND(H99*1000,2)</f>
        <v>2443.4699999999998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16.49338199999999</v>
      </c>
      <c r="I103" s="25">
        <f>I104+I105+I106+I107+I108</f>
        <v>61.086651999999987</v>
      </c>
      <c r="J103" s="23">
        <f>J104+J105+J106+J107+J108</f>
        <v>16493.38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3.9706299999999999</v>
      </c>
      <c r="I106" s="31"/>
      <c r="J106" s="31">
        <f>ROUND(H106*1000,2)</f>
        <v>3970.63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12.52275199999999</v>
      </c>
      <c r="I108" s="34">
        <f>J197-I138-H181</f>
        <v>61.086651999999987</v>
      </c>
      <c r="J108" s="31">
        <f>ROUND(H108*1000,2)</f>
        <v>12522.75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227.94689799999986</v>
      </c>
      <c r="I109" s="71">
        <f>I110+I111+I112+I113+I114+I115+I116+I117+I118+I119+I120+I121+I122+I123+I124+I125+I126+I127+I128+I129+I130+I131+I132+I133+I134+I135+I136+I137+I138</f>
        <v>227.94589799999989</v>
      </c>
      <c r="J109" s="72">
        <f>J110+J111+J112+J113+J114+J115+J116+J117+J118+J119+J120+J121+J122+J123+J124+J125+J126+J127+J128+J129+J130+J131+J132+J133+J134+J135+J136+J137+J138</f>
        <v>214932.76999999996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9295.7900000000009</v>
      </c>
      <c r="H110" s="33">
        <f>ROUND(($I$138*0.05),5)</f>
        <v>9.2957900000000002</v>
      </c>
      <c r="I110" s="31"/>
      <c r="J110" s="31">
        <f t="shared" ref="J110:J137" si="6">ROUND(H110*1000,2)</f>
        <v>9295.7900000000009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46478.969999999994</v>
      </c>
      <c r="H111" s="33">
        <f>ROUND(($I$138*0.25),5)</f>
        <v>46.478969999999997</v>
      </c>
      <c r="I111" s="31"/>
      <c r="J111" s="31">
        <f t="shared" si="6"/>
        <v>46478.97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22309.91</v>
      </c>
      <c r="H116" s="32">
        <f>ROUND(($I$138*0.12),5)</f>
        <v>22.309909999999999</v>
      </c>
      <c r="I116" s="31"/>
      <c r="J116" s="31">
        <f t="shared" si="6"/>
        <v>22309.91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42031</v>
      </c>
      <c r="H121" s="34">
        <v>42.030999999999999</v>
      </c>
      <c r="I121" s="31">
        <v>42.03</v>
      </c>
      <c r="J121" s="31">
        <f t="shared" si="6"/>
        <v>42031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27887.38</v>
      </c>
      <c r="H125" s="32">
        <f>ROUND(($I$138*0.15),5)</f>
        <v>27.88738</v>
      </c>
      <c r="I125" s="31"/>
      <c r="J125" s="31">
        <f t="shared" si="6"/>
        <v>27887.38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20450.75</v>
      </c>
      <c r="H126" s="32">
        <f>ROUND(($I$138*0.11),5)</f>
        <v>20.450749999999999</v>
      </c>
      <c r="I126" s="31"/>
      <c r="J126" s="31">
        <f t="shared" si="6"/>
        <v>20450.75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13014.11</v>
      </c>
      <c r="H128" s="32">
        <f>ROUND(($I$138*0.07),5)</f>
        <v>13.014110000000001</v>
      </c>
      <c r="I128" s="31"/>
      <c r="J128" s="31">
        <f t="shared" si="6"/>
        <v>13014.11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33464.86</v>
      </c>
      <c r="H129" s="32">
        <f>ROUND(($I$138*0.18),5)</f>
        <v>33.464860000000002</v>
      </c>
      <c r="I129" s="31"/>
      <c r="J129" s="31">
        <f t="shared" si="6"/>
        <v>33464.86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13.014127999999861</v>
      </c>
      <c r="I138" s="34">
        <f>J197*0.7</f>
        <v>185.91589799999988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46.491999999999997</v>
      </c>
      <c r="I165" s="72">
        <f>I166+I167+I168</f>
        <v>46.49</v>
      </c>
      <c r="J165" s="72">
        <f>J166+J167+J168</f>
        <v>46492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46492</v>
      </c>
      <c r="H166" s="34">
        <v>46.491999999999997</v>
      </c>
      <c r="I166" s="31">
        <v>46.49</v>
      </c>
      <c r="J166" s="31">
        <f>ROUND(H166*1000,2)</f>
        <v>46492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57.343000000000004</v>
      </c>
      <c r="I169" s="72">
        <f>I170+I171+I172</f>
        <v>57.34</v>
      </c>
      <c r="J169" s="72">
        <f>J170+J171+J172</f>
        <v>57343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57343</v>
      </c>
      <c r="H170" s="32">
        <v>57.343000000000004</v>
      </c>
      <c r="I170" s="35">
        <v>57.34</v>
      </c>
      <c r="J170" s="31">
        <f>ROUND(H170*1000,2)</f>
        <v>57343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81.463999999999999</v>
      </c>
      <c r="I173" s="72">
        <v>81.459999999999994</v>
      </c>
      <c r="J173" s="72">
        <f>ROUND(H173*1000,2)</f>
        <v>81464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37.610999999999997</v>
      </c>
      <c r="I174" s="72">
        <v>37.61</v>
      </c>
      <c r="J174" s="72">
        <f>ROUND(H174*1000,2)</f>
        <v>37611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18.59159</v>
      </c>
      <c r="I178" s="72">
        <f>I179+I180+I181</f>
        <v>74.56</v>
      </c>
      <c r="J178" s="72">
        <f>J179+J180+J181</f>
        <v>18591.59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18.59159</v>
      </c>
      <c r="I181" s="31">
        <v>74.56</v>
      </c>
      <c r="J181" s="31">
        <f>ROUND(H181*1000,2)</f>
        <v>18591.59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764.64389999999992</v>
      </c>
      <c r="I194" s="62">
        <f>I10+I9+I42+I46+I109+I139+I151+I155+I160+I165+I169+I173+I174+I175+I178+I45</f>
        <v>949.54692</v>
      </c>
      <c r="J194" s="63">
        <f ca="1">J10+J9+J42+J46+J109+J139+J151+J155+J160+J165+J169+J173+J174+J175+J178+J45</f>
        <v>627650.47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764.64389999999992</v>
      </c>
      <c r="I195" s="31">
        <f>J195/1000</f>
        <v>922.87847999999997</v>
      </c>
      <c r="J195" s="31">
        <v>922878.48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949.54692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-26.668440000000032</v>
      </c>
      <c r="J197" s="82">
        <v>265.59413999999987</v>
      </c>
    </row>
    <row r="198" spans="1:75" hidden="1" x14ac:dyDescent="0.25">
      <c r="H198" s="49">
        <f>H9+H10+H42+H45+H46+H109+H139+H151+H155+H160+H165+H169+H173+H174+H175+H178+H182</f>
        <v>764.64389999999992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9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25.66066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35.476500000000001</v>
      </c>
      <c r="I9" s="72">
        <v>93.67</v>
      </c>
      <c r="J9" s="72">
        <f>ROUND(H9*1000,2)</f>
        <v>35476.5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79.961179999999999</v>
      </c>
      <c r="I10" s="76">
        <f>I11+I12+I13+I14+I15+I16+I20+I31+I35+I38+I39+I40+I41+I19</f>
        <v>79.961179999999999</v>
      </c>
      <c r="J10" s="72">
        <f>J11+J12+J13+J14+J15+J16+J20+J31+J35+J38+J39+J40+J41+J19</f>
        <v>67072.26999999999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61.96</v>
      </c>
      <c r="G11" s="31">
        <v>1.67</v>
      </c>
      <c r="H11" s="34">
        <f>ROUND((F11*G11*K11)/1000,5)</f>
        <v>30.938490000000002</v>
      </c>
      <c r="I11" s="31">
        <f>H11</f>
        <v>30.938490000000002</v>
      </c>
      <c r="J11" s="31">
        <f>ROUND(F11*G11*K11,2)</f>
        <v>30938.49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154.9-F11</f>
        <v>92.94</v>
      </c>
      <c r="G12" s="31">
        <v>1.27</v>
      </c>
      <c r="H12" s="34">
        <f>ROUND((F12*G12*C12)/1000,5)</f>
        <v>12.27552</v>
      </c>
      <c r="I12" s="31">
        <f>H12</f>
        <v>12.27552</v>
      </c>
      <c r="J12" s="31">
        <f>ROUND(F12*G12*K12,2)</f>
        <v>6137.76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13.502320000000001</v>
      </c>
      <c r="I16" s="31">
        <f t="shared" ref="I16:I29" si="0">H16</f>
        <v>13.502320000000001</v>
      </c>
      <c r="J16" s="31">
        <f>J17+J18</f>
        <v>6751.17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61.96</v>
      </c>
      <c r="G17" s="31">
        <v>4.07</v>
      </c>
      <c r="H17" s="32">
        <f>ROUND((F17*G17*C17)/1000,5)</f>
        <v>6.0522499999999999</v>
      </c>
      <c r="I17" s="31">
        <f t="shared" si="0"/>
        <v>6.0522499999999999</v>
      </c>
      <c r="J17" s="31">
        <f>ROUND(F17*G17*K17,2)</f>
        <v>3026.13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92.94</v>
      </c>
      <c r="G18" s="31">
        <v>3.34</v>
      </c>
      <c r="H18" s="32">
        <f>ROUND((F18*G18*C18)/1000,5)</f>
        <v>7.4500700000000002</v>
      </c>
      <c r="I18" s="31">
        <f t="shared" si="0"/>
        <v>7.4500700000000002</v>
      </c>
      <c r="J18" s="31">
        <f>ROUND(F18*G18*K18,2)</f>
        <v>3725.04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5.4248099999999999</v>
      </c>
      <c r="I20" s="31">
        <f t="shared" si="0"/>
        <v>5.4248099999999999</v>
      </c>
      <c r="J20" s="31">
        <f>J21+J22+J23+J24+J25+J26+J27+J28+J29+J30</f>
        <v>5424.81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915</v>
      </c>
      <c r="G21" s="31">
        <v>2.81</v>
      </c>
      <c r="H21" s="32">
        <f t="shared" ref="H21:H30" si="1">ROUND((F21*G21*K21)/1000,5)</f>
        <v>4.7921199999999997</v>
      </c>
      <c r="I21" s="31">
        <f t="shared" si="0"/>
        <v>4.7921199999999997</v>
      </c>
      <c r="J21" s="31">
        <f t="shared" ref="J21:J29" si="2">ROUND(F21*G21*K21,2)</f>
        <v>4792.12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916</v>
      </c>
      <c r="G26" s="31">
        <v>2.64</v>
      </c>
      <c r="H26" s="32">
        <f t="shared" si="1"/>
        <v>0.17424000000000001</v>
      </c>
      <c r="I26" s="31">
        <f t="shared" si="0"/>
        <v>0.17424000000000001</v>
      </c>
      <c r="J26" s="31">
        <f t="shared" si="2"/>
        <v>174.24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16.10988</v>
      </c>
      <c r="I31" s="31">
        <f>I32+I33+I34</f>
        <v>16.10988</v>
      </c>
      <c r="J31" s="31">
        <f>J32+J33+J34</f>
        <v>16109.88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596</v>
      </c>
      <c r="G32" s="31">
        <v>2.0099999999999998</v>
      </c>
      <c r="H32" s="32">
        <f>ROUND(F32*G32*K32/1000,5)</f>
        <v>2.3959199999999998</v>
      </c>
      <c r="I32" s="31">
        <f>H32</f>
        <v>2.3959199999999998</v>
      </c>
      <c r="J32" s="31">
        <f>ROUND(H32*1000,2)</f>
        <v>2395.92</v>
      </c>
      <c r="K32" s="3">
        <v>2</v>
      </c>
      <c r="L32" s="38"/>
      <c r="M32" s="38">
        <v>596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596</v>
      </c>
      <c r="G33" s="31">
        <v>7.67</v>
      </c>
      <c r="H33" s="32">
        <f>ROUND(G33*F33*K33/1000,5)</f>
        <v>13.71396</v>
      </c>
      <c r="I33" s="31">
        <f>H33</f>
        <v>13.71396</v>
      </c>
      <c r="J33" s="31">
        <f>ROUND(H33*1000,2)</f>
        <v>13713.96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365.28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821.88</v>
      </c>
      <c r="G38" s="31">
        <v>1.65</v>
      </c>
      <c r="H38" s="32">
        <f>ROUND((F38*G38*K38)/1000,5)</f>
        <v>1.3561000000000001</v>
      </c>
      <c r="I38" s="31">
        <f>H38</f>
        <v>1.3561000000000001</v>
      </c>
      <c r="J38" s="31">
        <f>ROUND(F38*G38*K38,2)</f>
        <v>1356.1</v>
      </c>
      <c r="K38" s="3">
        <v>1</v>
      </c>
      <c r="L38" s="38">
        <f>M37+M38</f>
        <v>821.88</v>
      </c>
      <c r="M38" s="38">
        <v>456.6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0.26600000000000001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33.725436000000009</v>
      </c>
      <c r="I46" s="71">
        <f>I47+I53+I63+I68+I77+I85+I98+I103</f>
        <v>33.725436000000009</v>
      </c>
      <c r="J46" s="72">
        <f>J47+J53+J63+J68+J77+J85+J98+J103</f>
        <v>32713.68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1.6862699999999999</v>
      </c>
      <c r="I47" s="25">
        <f>I48+I49+I50+I51+I52</f>
        <v>0</v>
      </c>
      <c r="J47" s="23">
        <f>J48+J49+J50+J51+J52</f>
        <v>1686.27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1.01176</v>
      </c>
      <c r="I49" s="31"/>
      <c r="J49" s="31">
        <f>ROUND(H49*1000,2)</f>
        <v>1011.76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0.67451000000000005</v>
      </c>
      <c r="I50" s="31"/>
      <c r="J50" s="31">
        <f>ROUND(H50*1000,2)</f>
        <v>674.51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2.3607800000000001</v>
      </c>
      <c r="I53" s="26">
        <f>I54+I55+I56+I57+I58+I59+I60+I61+I62</f>
        <v>0</v>
      </c>
      <c r="J53" s="23">
        <f>J54+J55+J56+J57+J58+J59+J60+J61+J62</f>
        <v>2360.7800000000002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2.3607800000000001</v>
      </c>
      <c r="I59" s="31"/>
      <c r="J59" s="31">
        <f t="shared" si="3"/>
        <v>2360.7800000000002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3.0352899999999998</v>
      </c>
      <c r="I68" s="26">
        <f>I69+I70+I71+I72+I75+I76</f>
        <v>0</v>
      </c>
      <c r="J68" s="23">
        <f>J69+J70+J71+J72+J73+J74+J75+J76</f>
        <v>3035.29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3.0352899999999998</v>
      </c>
      <c r="I76" s="31"/>
      <c r="J76" s="31">
        <f>ROUND(H76*1000,2)</f>
        <v>3035.29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4.7215600000000002</v>
      </c>
      <c r="I77" s="26">
        <f>I78+I79+I80+I81+I82+I83+I84</f>
        <v>0</v>
      </c>
      <c r="J77" s="23">
        <f>J78+J79+J80+J81+J82+J83+J84</f>
        <v>3709.8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2.3607800000000001</v>
      </c>
      <c r="I78" s="31"/>
      <c r="J78" s="31">
        <f t="shared" ref="J78:J83" si="4">ROUND(H78*1000,2)</f>
        <v>2360.7800000000002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1.3490200000000001</v>
      </c>
      <c r="I81" s="31"/>
      <c r="J81" s="31">
        <f t="shared" si="4"/>
        <v>1349.02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1.01176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11.466650000000001</v>
      </c>
      <c r="I85" s="26">
        <f>I86+I87+I88+I89+I90+I91+I92+I93+I94+I95+I96+I97</f>
        <v>0</v>
      </c>
      <c r="J85" s="23">
        <f>J86+J87+J88+J89+J90+J91+J92+J93+J94+J95+J96+J97</f>
        <v>11466.65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4.0470499999999996</v>
      </c>
      <c r="I90" s="31"/>
      <c r="J90" s="31">
        <f t="shared" si="5"/>
        <v>4047.05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5.3960699999999999</v>
      </c>
      <c r="I96" s="31"/>
      <c r="J96" s="31">
        <f t="shared" si="5"/>
        <v>5396.07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2.0235300000000001</v>
      </c>
      <c r="I97" s="31"/>
      <c r="J97" s="31">
        <f t="shared" si="5"/>
        <v>2023.53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1.3490200000000001</v>
      </c>
      <c r="I98" s="26">
        <f>I99+I100+I101+I102</f>
        <v>0</v>
      </c>
      <c r="J98" s="23">
        <f>J99+J100+J101+J102</f>
        <v>1349.02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1.3490200000000001</v>
      </c>
      <c r="I99" s="31">
        <v>0</v>
      </c>
      <c r="J99" s="31">
        <f>ROUND(H99*1000,2)</f>
        <v>1349.02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9.1058660000000096</v>
      </c>
      <c r="I103" s="25">
        <f>I104+I105+I106+I107+I108</f>
        <v>33.725436000000009</v>
      </c>
      <c r="J103" s="23">
        <f>J104+J105+J106+J107+J108</f>
        <v>9105.8700000000008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2.1921499999999998</v>
      </c>
      <c r="I106" s="31"/>
      <c r="J106" s="31">
        <f>ROUND(H106*1000,2)</f>
        <v>2192.15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6.9137160000000097</v>
      </c>
      <c r="I108" s="34">
        <f>J197-I138-H181</f>
        <v>33.725436000000009</v>
      </c>
      <c r="J108" s="31">
        <f>ROUND(H108*1000,2)</f>
        <v>6913.72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123.65762399999997</v>
      </c>
      <c r="I109" s="71">
        <f>I110+I111+I112+I113+I114+I115+I116+I117+I118+I119+I120+I121+I122+I123+I124+I125+I126+I127+I128+I129+I130+I131+I132+I133+I134+I135+I136+I137+I138</f>
        <v>123.66262399999998</v>
      </c>
      <c r="J109" s="72">
        <f>J110+J111+J112+J113+J114+J115+J116+J117+J118+J119+J120+J121+J122+J123+J124+J125+J126+J127+J128+J129+J130+J131+J132+J133+J134+J135+J136+J137+J138</f>
        <v>116472.63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5132.13</v>
      </c>
      <c r="H110" s="33">
        <f>ROUND(($I$138*0.05),5)</f>
        <v>5.1321300000000001</v>
      </c>
      <c r="I110" s="31"/>
      <c r="J110" s="31">
        <f t="shared" ref="J110:J137" si="6">ROUND(H110*1000,2)</f>
        <v>5132.13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25660.66</v>
      </c>
      <c r="H111" s="33">
        <f>ROUND(($I$138*0.25),5)</f>
        <v>25.66066</v>
      </c>
      <c r="I111" s="31"/>
      <c r="J111" s="31">
        <f t="shared" si="6"/>
        <v>25660.66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12317.109999999999</v>
      </c>
      <c r="H116" s="32">
        <f>ROUND(($I$138*0.12),5)</f>
        <v>12.31711</v>
      </c>
      <c r="I116" s="31"/>
      <c r="J116" s="31">
        <f t="shared" si="6"/>
        <v>12317.11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15396.39</v>
      </c>
      <c r="H125" s="32">
        <f>ROUND(($I$138*0.15),5)</f>
        <v>15.39639</v>
      </c>
      <c r="I125" s="31"/>
      <c r="J125" s="31">
        <f t="shared" si="6"/>
        <v>15396.39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11290.69</v>
      </c>
      <c r="H126" s="32">
        <f>ROUND(($I$138*0.11),5)</f>
        <v>11.29069</v>
      </c>
      <c r="I126" s="31"/>
      <c r="J126" s="31">
        <f t="shared" si="6"/>
        <v>11290.69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7184.9800000000005</v>
      </c>
      <c r="H128" s="32">
        <f>ROUND(($I$138*0.07),5)</f>
        <v>7.1849800000000004</v>
      </c>
      <c r="I128" s="31"/>
      <c r="J128" s="31">
        <f t="shared" si="6"/>
        <v>7184.98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18475.670000000002</v>
      </c>
      <c r="H129" s="32">
        <f>ROUND(($I$138*0.18),5)</f>
        <v>18.475670000000001</v>
      </c>
      <c r="I129" s="31"/>
      <c r="J129" s="31">
        <f t="shared" si="6"/>
        <v>18475.669999999998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7.184993999999989</v>
      </c>
      <c r="I138" s="34">
        <f>J197*0.7</f>
        <v>102.64262399999998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23.288</v>
      </c>
      <c r="I165" s="72">
        <f>I166+I167+I168</f>
        <v>23.29</v>
      </c>
      <c r="J165" s="72">
        <f>J166+J167+J168</f>
        <v>23288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23288</v>
      </c>
      <c r="H166" s="34">
        <v>23.288</v>
      </c>
      <c r="I166" s="31">
        <v>23.29</v>
      </c>
      <c r="J166" s="31">
        <f>ROUND(H166*1000,2)</f>
        <v>23288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26.277999999999999</v>
      </c>
      <c r="I169" s="72">
        <f>I170+I171+I172</f>
        <v>26.28</v>
      </c>
      <c r="J169" s="72">
        <f>J170+J171+J172</f>
        <v>26278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26278</v>
      </c>
      <c r="H170" s="32">
        <v>26.277999999999999</v>
      </c>
      <c r="I170" s="35">
        <v>26.28</v>
      </c>
      <c r="J170" s="31">
        <f>ROUND(H170*1000,2)</f>
        <v>26278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6.8920000000000003</v>
      </c>
      <c r="I173" s="72">
        <v>6.89</v>
      </c>
      <c r="J173" s="72">
        <f>ROUND(H173*1000,2)</f>
        <v>6892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15.222</v>
      </c>
      <c r="I174" s="72">
        <v>15.22</v>
      </c>
      <c r="J174" s="72">
        <f>ROUND(H174*1000,2)</f>
        <v>15222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0.31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0.31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10.26426</v>
      </c>
      <c r="I178" s="72">
        <f>I179+I180+I181</f>
        <v>34.17</v>
      </c>
      <c r="J178" s="72">
        <f>J179+J180+J181</f>
        <v>10264.26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10.26426</v>
      </c>
      <c r="I181" s="31">
        <v>34.17</v>
      </c>
      <c r="J181" s="31">
        <f>ROUND(H181*1000,2)</f>
        <v>10264.26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354.76499999999999</v>
      </c>
      <c r="I194" s="62">
        <f>I10+I9+I42+I46+I109+I139+I151+I155+I160+I165+I169+I173+I174+I175+I178+I45</f>
        <v>437.17924000000005</v>
      </c>
      <c r="J194" s="63">
        <f ca="1">J10+J9+J42+J46+J109+J139+J151+J155+J160+J165+J169+J173+J174+J175+J178+J45</f>
        <v>262098.38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354.76499999999999</v>
      </c>
      <c r="I195" s="31">
        <f>J195/1000</f>
        <v>422.91390000000001</v>
      </c>
      <c r="J195" s="31">
        <v>422913.9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437.17924000000005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-14.265340000000037</v>
      </c>
      <c r="J197" s="82">
        <v>146.63231999999999</v>
      </c>
    </row>
    <row r="198" spans="1:75" hidden="1" x14ac:dyDescent="0.25">
      <c r="H198" s="49">
        <f>H9+H10+H42+H45+H46+H109+H139+H151+H155+H160+H165+H169+H173+H174+H175+H178+H182</f>
        <v>354.76499999999999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0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0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 ca="1">H198*0.1</f>
        <v>21.714786000000004</v>
      </c>
      <c r="I9" s="72">
        <v>57.98</v>
      </c>
      <c r="J9" s="72">
        <f ca="1">ROUND(H9*1000,2)</f>
        <v>57980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65.358060000000009</v>
      </c>
      <c r="I10" s="76">
        <f>I11+I12+I13+I14+I15+I16+I20+I31+I35+I38+I39+I40+I41+I19</f>
        <v>65.358059999999995</v>
      </c>
      <c r="J10" s="72">
        <f>J11+J12+J13+J14+J15+J16+J20+J31+J35+J38+J39+J40+J41+J19</f>
        <v>55889.99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61.1</v>
      </c>
      <c r="G11" s="31">
        <v>1.67</v>
      </c>
      <c r="H11" s="34">
        <f>ROUND((F11*G11*K11)/1000,5)</f>
        <v>30.509060000000002</v>
      </c>
      <c r="I11" s="31">
        <f>H11</f>
        <v>30.509060000000002</v>
      </c>
      <c r="J11" s="31">
        <f>ROUND(F11*G11*K11,2)</f>
        <v>30509.06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61.1</v>
      </c>
      <c r="G12" s="31">
        <v>1.27</v>
      </c>
      <c r="H12" s="34">
        <f>ROUND((F12*G12*C12)/1000,5)</f>
        <v>8.0700900000000004</v>
      </c>
      <c r="I12" s="31">
        <f>H12</f>
        <v>8.0700900000000004</v>
      </c>
      <c r="J12" s="31">
        <f>ROUND(F12*G12*K12,2)</f>
        <v>4035.04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10.86603</v>
      </c>
      <c r="I16" s="31">
        <f t="shared" ref="I16:I29" si="0">H16</f>
        <v>10.86603</v>
      </c>
      <c r="J16" s="31">
        <f>J17+J18</f>
        <v>5433.01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61.1</v>
      </c>
      <c r="G17" s="31">
        <v>4.07</v>
      </c>
      <c r="H17" s="32">
        <f>ROUND((F17*G17*C17)/1000,5)</f>
        <v>5.9682500000000003</v>
      </c>
      <c r="I17" s="31">
        <f t="shared" si="0"/>
        <v>5.9682500000000003</v>
      </c>
      <c r="J17" s="31">
        <f>ROUND(F17*G17*K17,2)</f>
        <v>2984.12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61.1</v>
      </c>
      <c r="G18" s="31">
        <v>3.34</v>
      </c>
      <c r="H18" s="32">
        <f>ROUND((F18*G18*C18)/1000,5)</f>
        <v>4.89778</v>
      </c>
      <c r="I18" s="31">
        <f t="shared" si="0"/>
        <v>4.89778</v>
      </c>
      <c r="J18" s="31">
        <f>ROUND(F18*G18*K18,2)</f>
        <v>2448.89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33.6</v>
      </c>
      <c r="G19" s="31">
        <v>8.43</v>
      </c>
      <c r="H19" s="32">
        <f>ROUND((F19*G19*K19)/1000,5)</f>
        <v>0.28325</v>
      </c>
      <c r="I19" s="31">
        <f t="shared" si="0"/>
        <v>0.28325</v>
      </c>
      <c r="J19" s="31">
        <f>ROUND(F19*G19*K19,2)</f>
        <v>283.25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2.7210000000000005</v>
      </c>
      <c r="I20" s="31">
        <f t="shared" si="0"/>
        <v>2.7210000000000005</v>
      </c>
      <c r="J20" s="31">
        <f>J21+J22+J23+J24+J25+J26+J27+J28+J29+J30</f>
        <v>2721.0000000000005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917</v>
      </c>
      <c r="G21" s="31">
        <v>2.81</v>
      </c>
      <c r="H21" s="32">
        <f t="shared" ref="H21:H30" si="1">ROUND((F21*G21*K21)/1000,5)</f>
        <v>1.9119200000000001</v>
      </c>
      <c r="I21" s="31">
        <f t="shared" si="0"/>
        <v>1.9119200000000001</v>
      </c>
      <c r="J21" s="31">
        <f t="shared" ref="J21:J29" si="2">ROUND(F21*G21*K21,2)</f>
        <v>1911.92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36</v>
      </c>
      <c r="G22" s="31">
        <v>1.75</v>
      </c>
      <c r="H22" s="32">
        <f t="shared" si="1"/>
        <v>2.8000000000000001E-2</v>
      </c>
      <c r="I22" s="31">
        <f t="shared" si="0"/>
        <v>2.8000000000000001E-2</v>
      </c>
      <c r="J22" s="31">
        <f t="shared" si="2"/>
        <v>28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716</v>
      </c>
      <c r="G23" s="31">
        <v>4.0999999999999996</v>
      </c>
      <c r="H23" s="32">
        <f t="shared" si="1"/>
        <v>0.21976000000000001</v>
      </c>
      <c r="I23" s="31">
        <f t="shared" si="0"/>
        <v>0.21976000000000001</v>
      </c>
      <c r="J23" s="31">
        <f t="shared" si="2"/>
        <v>219.76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717</v>
      </c>
      <c r="G24" s="31">
        <v>4.08</v>
      </c>
      <c r="H24" s="32">
        <f t="shared" si="1"/>
        <v>2.0559999999999998E-2</v>
      </c>
      <c r="I24" s="31">
        <f t="shared" si="0"/>
        <v>2.0559999999999998E-2</v>
      </c>
      <c r="J24" s="31">
        <f t="shared" si="2"/>
        <v>20.56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125</v>
      </c>
      <c r="G25" s="31">
        <v>3.93</v>
      </c>
      <c r="H25" s="32">
        <f t="shared" si="1"/>
        <v>2.751E-2</v>
      </c>
      <c r="I25" s="31">
        <f t="shared" si="0"/>
        <v>2.751E-2</v>
      </c>
      <c r="J25" s="31">
        <f t="shared" si="2"/>
        <v>27.51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918</v>
      </c>
      <c r="G26" s="31">
        <v>2.64</v>
      </c>
      <c r="H26" s="32">
        <f t="shared" si="1"/>
        <v>0.42965999999999999</v>
      </c>
      <c r="I26" s="31">
        <f t="shared" si="0"/>
        <v>0.42965999999999999</v>
      </c>
      <c r="J26" s="31">
        <f t="shared" si="2"/>
        <v>429.66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719</v>
      </c>
      <c r="G27" s="31">
        <v>5.07</v>
      </c>
      <c r="H27" s="32">
        <f t="shared" si="1"/>
        <v>6.4899999999999999E-2</v>
      </c>
      <c r="I27" s="31">
        <f t="shared" si="0"/>
        <v>6.4899999999999999E-2</v>
      </c>
      <c r="J27" s="31">
        <f t="shared" si="2"/>
        <v>64.900000000000006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317</v>
      </c>
      <c r="G28" s="31">
        <v>2.52</v>
      </c>
      <c r="H28" s="32">
        <f t="shared" si="1"/>
        <v>1.008E-2</v>
      </c>
      <c r="I28" s="31">
        <f t="shared" si="0"/>
        <v>1.008E-2</v>
      </c>
      <c r="J28" s="31">
        <f t="shared" si="2"/>
        <v>10.08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11.812110000000001</v>
      </c>
      <c r="I31" s="31">
        <f>I32+I33+I34</f>
        <v>11.812110000000001</v>
      </c>
      <c r="J31" s="31">
        <f>J32+J33+J34</f>
        <v>11812.11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437</v>
      </c>
      <c r="G32" s="31">
        <v>2.0099999999999998</v>
      </c>
      <c r="H32" s="32">
        <f>ROUND(F32*G32*K32/1000,5)</f>
        <v>1.75674</v>
      </c>
      <c r="I32" s="31">
        <f>H32</f>
        <v>1.75674</v>
      </c>
      <c r="J32" s="31">
        <f>ROUND(H32*1000,2)</f>
        <v>1756.74</v>
      </c>
      <c r="K32" s="3">
        <v>2</v>
      </c>
      <c r="L32" s="38"/>
      <c r="M32" s="38">
        <v>437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437</v>
      </c>
      <c r="G33" s="31">
        <v>7.67</v>
      </c>
      <c r="H33" s="32">
        <f>ROUND(G33*F33*K33/1000,5)</f>
        <v>10.05537</v>
      </c>
      <c r="I33" s="31">
        <f>H33</f>
        <v>10.05537</v>
      </c>
      <c r="J33" s="31">
        <f>ROUND(H33*1000,2)</f>
        <v>10055.370000000001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295.36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664.56</v>
      </c>
      <c r="G38" s="31">
        <v>1.65</v>
      </c>
      <c r="H38" s="32">
        <f>ROUND((F38*G38*K38)/1000,5)</f>
        <v>1.0965199999999999</v>
      </c>
      <c r="I38" s="31">
        <f>H38</f>
        <v>1.0965199999999999</v>
      </c>
      <c r="J38" s="31">
        <f>ROUND(F38*G38*K38,2)</f>
        <v>1096.52</v>
      </c>
      <c r="K38" s="3">
        <v>1</v>
      </c>
      <c r="L38" s="38">
        <f>M37+M38</f>
        <v>664.56</v>
      </c>
      <c r="M38" s="38">
        <v>369.2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12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4.8000000000000001E-2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0</v>
      </c>
      <c r="I46" s="71">
        <f>I47+I53+I63+I68+I77+I85+I98+I103</f>
        <v>0</v>
      </c>
      <c r="J46" s="72">
        <f>J47+J53+J63+J68+J77+J85+J98+J103</f>
        <v>0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</v>
      </c>
      <c r="I47" s="25">
        <f>I48+I49+I50+I51+I52</f>
        <v>0</v>
      </c>
      <c r="J47" s="23">
        <f>J48+J49+J50+J51+J52</f>
        <v>0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</v>
      </c>
      <c r="I49" s="31"/>
      <c r="J49" s="31">
        <f>ROUND(H49*1000,2)</f>
        <v>0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</v>
      </c>
      <c r="I50" s="31"/>
      <c r="J50" s="31">
        <f>ROUND(H50*1000,2)</f>
        <v>0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</v>
      </c>
      <c r="I53" s="26">
        <f>I54+I55+I56+I57+I58+I59+I60+I61+I62</f>
        <v>0</v>
      </c>
      <c r="J53" s="23">
        <f>J54+J55+J56+J57+J58+J59+J60+J61+J62</f>
        <v>0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</v>
      </c>
      <c r="I59" s="31"/>
      <c r="J59" s="31">
        <f t="shared" si="3"/>
        <v>0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</v>
      </c>
      <c r="I68" s="26">
        <f>I69+I70+I71+I72+I75+I76</f>
        <v>0</v>
      </c>
      <c r="J68" s="23">
        <f>J69+J70+J71+J72+J73+J74+J75+J76</f>
        <v>0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0</v>
      </c>
      <c r="I76" s="31"/>
      <c r="J76" s="31">
        <f>ROUND(H76*1000,2)</f>
        <v>0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0</v>
      </c>
      <c r="I77" s="26">
        <f>I78+I79+I80+I81+I82+I83+I84</f>
        <v>0</v>
      </c>
      <c r="J77" s="23">
        <f>J78+J79+J80+J81+J82+J83+J84</f>
        <v>0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</v>
      </c>
      <c r="I78" s="31"/>
      <c r="J78" s="31">
        <f t="shared" ref="J78:J83" si="4">ROUND(H78*1000,2)</f>
        <v>0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</v>
      </c>
      <c r="I81" s="31"/>
      <c r="J81" s="31">
        <f t="shared" si="4"/>
        <v>0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0</v>
      </c>
      <c r="I85" s="26">
        <f>I86+I87+I88+I89+I90+I91+I92+I93+I94+I95+I96+I97</f>
        <v>0</v>
      </c>
      <c r="J85" s="23">
        <f>J86+J87+J88+J89+J90+J91+J92+J93+J94+J95+J96+J97</f>
        <v>0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0</v>
      </c>
      <c r="I90" s="31"/>
      <c r="J90" s="31">
        <f t="shared" si="5"/>
        <v>0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0</v>
      </c>
      <c r="I96" s="31"/>
      <c r="J96" s="31">
        <f t="shared" si="5"/>
        <v>0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</v>
      </c>
      <c r="I97" s="31"/>
      <c r="J97" s="31">
        <f t="shared" si="5"/>
        <v>0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</v>
      </c>
      <c r="I98" s="26">
        <f>I99+I100+I101+I102</f>
        <v>0</v>
      </c>
      <c r="J98" s="23">
        <f>J99+J100+J101+J102</f>
        <v>0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</v>
      </c>
      <c r="I99" s="31">
        <v>0</v>
      </c>
      <c r="J99" s="31">
        <f>ROUND(H99*1000,2)</f>
        <v>0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0</v>
      </c>
      <c r="I103" s="25">
        <f>I104+I105+I106+I107+I108</f>
        <v>0</v>
      </c>
      <c r="J103" s="23">
        <f>J104+J105+J106+J107+J108</f>
        <v>0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</v>
      </c>
      <c r="I106" s="31"/>
      <c r="J106" s="31">
        <f>ROUND(H106*1000,2)</f>
        <v>0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0</v>
      </c>
      <c r="I108" s="34">
        <f>J197-I138-H181</f>
        <v>0</v>
      </c>
      <c r="J108" s="31">
        <f>ROUND(H108*1000,2)</f>
        <v>0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21.015000000000001</v>
      </c>
      <c r="I109" s="71">
        <f>I110+I111+I112+I113+I114+I115+I116+I117+I118+I119+I120+I121+I122+I123+I124+I125+I126+I127+I128+I129+I130+I131+I132+I133+I134+I135+I136+I137+I138</f>
        <v>21.02</v>
      </c>
      <c r="J109" s="72">
        <f>J110+J111+J112+J113+J114+J115+J116+J117+J118+J119+J120+J121+J122+J123+J124+J125+J126+J127+J128+J129+J130+J131+J132+J133+J134+J135+J136+J137+J138</f>
        <v>21015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0</v>
      </c>
      <c r="H110" s="33">
        <f>ROUND(($I$138*0.05),5)</f>
        <v>0</v>
      </c>
      <c r="I110" s="31"/>
      <c r="J110" s="31">
        <f t="shared" ref="J110:J137" si="6">ROUND(H110*1000,2)</f>
        <v>0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0</v>
      </c>
      <c r="H111" s="33">
        <f>ROUND(($I$138*0.25),5)</f>
        <v>0</v>
      </c>
      <c r="I111" s="31"/>
      <c r="J111" s="31">
        <f t="shared" si="6"/>
        <v>0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0</v>
      </c>
      <c r="H116" s="32">
        <f>ROUND(($I$138*0.12),5)</f>
        <v>0</v>
      </c>
      <c r="I116" s="31"/>
      <c r="J116" s="31">
        <f t="shared" si="6"/>
        <v>0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0</v>
      </c>
      <c r="H125" s="32">
        <f>ROUND(($I$138*0.15),5)</f>
        <v>0</v>
      </c>
      <c r="I125" s="31"/>
      <c r="J125" s="31">
        <f t="shared" si="6"/>
        <v>0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0</v>
      </c>
      <c r="H126" s="32">
        <f>ROUND(($I$138*0.11),5)</f>
        <v>0</v>
      </c>
      <c r="I126" s="31"/>
      <c r="J126" s="31">
        <f t="shared" si="6"/>
        <v>0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0</v>
      </c>
      <c r="H128" s="32">
        <f>ROUND(($I$138*0.07),5)</f>
        <v>0</v>
      </c>
      <c r="I128" s="31"/>
      <c r="J128" s="31">
        <f t="shared" si="6"/>
        <v>0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0</v>
      </c>
      <c r="H129" s="32">
        <f>ROUND(($I$138*0.18),5)</f>
        <v>0</v>
      </c>
      <c r="I129" s="31"/>
      <c r="J129" s="31">
        <f t="shared" si="6"/>
        <v>0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0</v>
      </c>
      <c r="I138" s="34">
        <f>J197*0.7</f>
        <v>0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6.1989999999999998</v>
      </c>
      <c r="I165" s="72">
        <f>I166+I167+I168</f>
        <v>6.2</v>
      </c>
      <c r="J165" s="72">
        <f>J166+J167+J168</f>
        <v>6199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6199</v>
      </c>
      <c r="H166" s="34">
        <v>6.1989999999999998</v>
      </c>
      <c r="I166" s="31">
        <v>6.2</v>
      </c>
      <c r="J166" s="31">
        <f>ROUND(H166*1000,2)</f>
        <v>6199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16.265000000000001</v>
      </c>
      <c r="I169" s="72">
        <f>I170+I171+I172</f>
        <v>16.27</v>
      </c>
      <c r="J169" s="72">
        <f>J170+J171+J172</f>
        <v>16265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16265</v>
      </c>
      <c r="H170" s="32">
        <v>16.265000000000001</v>
      </c>
      <c r="I170" s="35">
        <v>16.27</v>
      </c>
      <c r="J170" s="31">
        <f>ROUND(H170*1000,2)</f>
        <v>16265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35.563000000000002</v>
      </c>
      <c r="I173" s="72">
        <v>45.56</v>
      </c>
      <c r="J173" s="72">
        <f>ROUND(H173*1000,2)</f>
        <v>35563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10.301</v>
      </c>
      <c r="I174" s="72">
        <v>10.3</v>
      </c>
      <c r="J174" s="72">
        <f>ROUND(H174*1000,2)</f>
        <v>10301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0.48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0.48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0</v>
      </c>
      <c r="I178" s="72">
        <f>I179+I180+I181</f>
        <v>21.15</v>
      </c>
      <c r="J178" s="72">
        <f>J179+J180+J181</f>
        <v>0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0</v>
      </c>
      <c r="I181" s="31">
        <v>21.15</v>
      </c>
      <c r="J181" s="31">
        <f>ROUND(H181*1000,2)</f>
        <v>0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 ca="1">H9+H10+H42+H45+H46+H109+H151+H155+H160+H165+H169+H173+H174+H175+H178+H182+H139</f>
        <v>176.41584599999999</v>
      </c>
      <c r="I194" s="62">
        <f>I10+I9+I42+I46+I109+I139+I151+I155+I160+I165+I169+I173+I174+I175+I178+I45</f>
        <v>244.31806</v>
      </c>
      <c r="J194" s="63">
        <f ca="1">J10+J9+J42+J46+J109+J139+J151+J155+J160+J165+J169+J173+J174+J175+J178+J45</f>
        <v>209341.33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217.14786000000001</v>
      </c>
      <c r="I195" s="31">
        <f>J195/1000</f>
        <v>437.5797</v>
      </c>
      <c r="J195" s="31">
        <v>437579.7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244.31806</v>
      </c>
      <c r="J196" s="50">
        <v>0</v>
      </c>
      <c r="K196" s="46"/>
    </row>
    <row r="197" spans="1:75" hidden="1" x14ac:dyDescent="0.25">
      <c r="G197" s="10" t="s">
        <v>0</v>
      </c>
      <c r="H197" s="49">
        <f ca="1">H195-H194</f>
        <v>0</v>
      </c>
      <c r="I197" s="4">
        <f>I195-I196</f>
        <v>193.26164</v>
      </c>
      <c r="J197" s="82">
        <v>0</v>
      </c>
    </row>
    <row r="198" spans="1:75" hidden="1" x14ac:dyDescent="0.25">
      <c r="H198" s="49">
        <f ca="1">H9+H10+H42+H45+H46+H109+H139+H151+H155+H160+H165+H169+H173+H174+H175+H178+H182</f>
        <v>217.14786000000001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 ca="1"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1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153.19422600000001</v>
      </c>
      <c r="I9" s="72">
        <v>300.42</v>
      </c>
      <c r="J9" s="72">
        <f>ROUND(H9*1000,2)</f>
        <v>153194.23000000001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407.93131</v>
      </c>
      <c r="I10" s="76">
        <f>I11+I12+I13+I14+I15+I16+I20+I31+I35+I38+I39+I40+I41+I19</f>
        <v>407.93131</v>
      </c>
      <c r="J10" s="72">
        <f>J11+J12+J13+J14+J15+J16+J20+J31+J35+J38+J39+J40+J41+J19</f>
        <v>407931.31000000006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218.75</v>
      </c>
      <c r="G11" s="31">
        <v>2.29</v>
      </c>
      <c r="H11" s="34">
        <f>ROUND((F11*G11*K11)/1000,5)</f>
        <v>149.78030999999999</v>
      </c>
      <c r="I11" s="31">
        <f t="shared" ref="I11:I30" si="0">H11</f>
        <v>149.78030999999999</v>
      </c>
      <c r="J11" s="31">
        <f>ROUND(F11*G11*K11,2)</f>
        <v>149780.31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875-F11</f>
        <v>656.25</v>
      </c>
      <c r="G12" s="31">
        <v>2</v>
      </c>
      <c r="H12" s="34">
        <f>ROUND((F12*G12*C12)/1000,5)</f>
        <v>68.25</v>
      </c>
      <c r="I12" s="31">
        <f t="shared" si="0"/>
        <v>68.25</v>
      </c>
      <c r="J12" s="31">
        <f>ROUND(F12*G12*K12,2)</f>
        <v>68250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24</v>
      </c>
      <c r="G13" s="31">
        <v>3.04</v>
      </c>
      <c r="H13" s="34">
        <f>ROUND((F13*G13*K13)/1000,5)</f>
        <v>21.81504</v>
      </c>
      <c r="I13" s="31">
        <f t="shared" si="0"/>
        <v>21.81504</v>
      </c>
      <c r="J13" s="31">
        <f>ROUND(F13*G13*K13,2)</f>
        <v>21815.040000000001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24</v>
      </c>
      <c r="G14" s="31">
        <v>19.350000000000001</v>
      </c>
      <c r="H14" s="32">
        <f>ROUND((F14*G14*K14)/1000,5)</f>
        <v>24.148800000000001</v>
      </c>
      <c r="I14" s="31">
        <f t="shared" si="0"/>
        <v>24.148800000000001</v>
      </c>
      <c r="J14" s="31">
        <f>ROUND(F14*G14*K14,2)</f>
        <v>24148.799999999999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si="0"/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28.875</v>
      </c>
      <c r="I16" s="31">
        <f t="shared" si="0"/>
        <v>28.875</v>
      </c>
      <c r="J16" s="31">
        <f>J17+J18</f>
        <v>28875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218.75</v>
      </c>
      <c r="G17" s="31">
        <v>3.29</v>
      </c>
      <c r="H17" s="32">
        <f>ROUND((F17*G17*C17)/1000,5)</f>
        <v>8.6362500000000004</v>
      </c>
      <c r="I17" s="31">
        <f t="shared" si="0"/>
        <v>8.6362500000000004</v>
      </c>
      <c r="J17" s="31">
        <f>ROUND(F17*G17*K17,2)</f>
        <v>8636.25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656.25</v>
      </c>
      <c r="G18" s="31">
        <v>2.57</v>
      </c>
      <c r="H18" s="32">
        <f>ROUND((F18*G18*C18)/1000,5)</f>
        <v>20.23875</v>
      </c>
      <c r="I18" s="31">
        <f t="shared" si="0"/>
        <v>20.23875</v>
      </c>
      <c r="J18" s="31">
        <f>ROUND(F18*G18*K18,2)</f>
        <v>20238.75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100.8</v>
      </c>
      <c r="G19" s="31">
        <v>8.43</v>
      </c>
      <c r="H19" s="32">
        <f>ROUND((F19*G19*K19)/1000,5)</f>
        <v>0.84974000000000005</v>
      </c>
      <c r="I19" s="31">
        <f t="shared" si="0"/>
        <v>0.84974000000000005</v>
      </c>
      <c r="J19" s="31">
        <f>ROUND(F19*G19*K19,2)</f>
        <v>849.74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12.947529999999999</v>
      </c>
      <c r="I20" s="31">
        <f t="shared" si="0"/>
        <v>12.947529999999999</v>
      </c>
      <c r="J20" s="31">
        <f>J21+J22+J23+J24+J25+J26+J27+J28+J29+J30</f>
        <v>12947.530000000002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919</v>
      </c>
      <c r="G21" s="31">
        <v>2.81</v>
      </c>
      <c r="H21" s="32">
        <f t="shared" ref="H21:H30" si="1">ROUND((F21*G21*K21)/1000,5)</f>
        <v>9.9104799999999997</v>
      </c>
      <c r="I21" s="31">
        <f t="shared" si="0"/>
        <v>9.9104799999999997</v>
      </c>
      <c r="J21" s="31">
        <f t="shared" ref="J21:J30" si="2">ROUND(F21*G21*K21,2)</f>
        <v>9910.48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640</v>
      </c>
      <c r="G22" s="31">
        <v>1.75</v>
      </c>
      <c r="H22" s="32">
        <f t="shared" si="1"/>
        <v>8.4000000000000005E-2</v>
      </c>
      <c r="I22" s="31">
        <f t="shared" si="0"/>
        <v>8.4000000000000005E-2</v>
      </c>
      <c r="J22" s="31">
        <f t="shared" si="2"/>
        <v>84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701</v>
      </c>
      <c r="G23" s="31">
        <v>4.0999999999999996</v>
      </c>
      <c r="H23" s="32">
        <f t="shared" si="1"/>
        <v>0.65927999999999998</v>
      </c>
      <c r="I23" s="31">
        <f t="shared" si="0"/>
        <v>0.65927999999999998</v>
      </c>
      <c r="J23" s="31">
        <f t="shared" si="2"/>
        <v>659.28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702</v>
      </c>
      <c r="G24" s="31">
        <v>4.08</v>
      </c>
      <c r="H24" s="32">
        <f t="shared" si="1"/>
        <v>6.1690000000000002E-2</v>
      </c>
      <c r="I24" s="31">
        <f t="shared" si="0"/>
        <v>6.1690000000000002E-2</v>
      </c>
      <c r="J24" s="31">
        <f t="shared" si="2"/>
        <v>61.69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686</v>
      </c>
      <c r="G25" s="31">
        <v>3.93</v>
      </c>
      <c r="H25" s="32">
        <f t="shared" si="1"/>
        <v>8.2530000000000006E-2</v>
      </c>
      <c r="I25" s="31">
        <f t="shared" si="0"/>
        <v>8.2530000000000006E-2</v>
      </c>
      <c r="J25" s="31">
        <f t="shared" si="2"/>
        <v>82.53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328.13</v>
      </c>
      <c r="G26" s="31">
        <v>2.64</v>
      </c>
      <c r="H26" s="32">
        <f t="shared" si="1"/>
        <v>0.86626000000000003</v>
      </c>
      <c r="I26" s="31">
        <f t="shared" si="0"/>
        <v>0.86626000000000003</v>
      </c>
      <c r="J26" s="31">
        <f t="shared" si="2"/>
        <v>866.26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704</v>
      </c>
      <c r="G27" s="31">
        <v>5.07</v>
      </c>
      <c r="H27" s="32">
        <f t="shared" si="1"/>
        <v>0.19469</v>
      </c>
      <c r="I27" s="31">
        <f t="shared" si="0"/>
        <v>0.19469</v>
      </c>
      <c r="J27" s="31">
        <f t="shared" si="2"/>
        <v>194.69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56</v>
      </c>
      <c r="G28" s="31">
        <v>2.52</v>
      </c>
      <c r="H28" s="32">
        <f t="shared" si="1"/>
        <v>3.024E-2</v>
      </c>
      <c r="I28" s="31">
        <f t="shared" si="0"/>
        <v>3.024E-2</v>
      </c>
      <c r="J28" s="31">
        <f t="shared" si="2"/>
        <v>30.24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32.760359999999999</v>
      </c>
      <c r="I31" s="31">
        <f>I32+I33+I34</f>
        <v>32.760359999999999</v>
      </c>
      <c r="J31" s="31">
        <f>J32+J33+J34</f>
        <v>32760.36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1212</v>
      </c>
      <c r="G32" s="31">
        <v>2.0099999999999998</v>
      </c>
      <c r="H32" s="32">
        <f>ROUND(F32*G32*K32/1000,5)</f>
        <v>4.8722399999999997</v>
      </c>
      <c r="I32" s="31">
        <f>H32</f>
        <v>4.8722399999999997</v>
      </c>
      <c r="J32" s="31">
        <f>ROUND(H32*1000,2)</f>
        <v>4872.24</v>
      </c>
      <c r="K32" s="3">
        <v>2</v>
      </c>
      <c r="L32" s="38"/>
      <c r="M32" s="38">
        <v>1212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1212</v>
      </c>
      <c r="G33" s="31">
        <v>7.67</v>
      </c>
      <c r="H33" s="32">
        <f>ROUND(G33*F33*K33/1000,5)</f>
        <v>27.888120000000001</v>
      </c>
      <c r="I33" s="31">
        <f>H33</f>
        <v>27.888120000000001</v>
      </c>
      <c r="J33" s="31">
        <f>ROUND(H33*1000,2)</f>
        <v>27888.12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775.76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1745.46</v>
      </c>
      <c r="G38" s="31">
        <v>1.65</v>
      </c>
      <c r="H38" s="32">
        <f>ROUND((F38*G38*K38)/1000,5)</f>
        <v>2.88001</v>
      </c>
      <c r="I38" s="31">
        <f>H38</f>
        <v>2.88001</v>
      </c>
      <c r="J38" s="31">
        <f>ROUND(F38*G38*K38,2)</f>
        <v>2880.01</v>
      </c>
      <c r="K38" s="3">
        <v>1</v>
      </c>
      <c r="L38" s="38">
        <f>M37+M38</f>
        <v>1745.46</v>
      </c>
      <c r="M38" s="38">
        <v>969.7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24</v>
      </c>
      <c r="G39" s="31">
        <v>8.32</v>
      </c>
      <c r="H39" s="32">
        <f>ROUND((F39*G39*K39)/1000,5)</f>
        <v>59.704320000000003</v>
      </c>
      <c r="I39" s="31">
        <f>H39</f>
        <v>59.704320000000003</v>
      </c>
      <c r="J39" s="31">
        <f>ROUND(F39*G39*K39,2)</f>
        <v>59704.32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59.207850000000001</v>
      </c>
      <c r="I42" s="72">
        <f>I43+I44</f>
        <v>59.207850000000001</v>
      </c>
      <c r="J42" s="72">
        <f>J43+J44</f>
        <v>59207.85</v>
      </c>
      <c r="K42" s="73"/>
      <c r="Q42" s="74" t="s">
        <v>327</v>
      </c>
      <c r="R42" s="74">
        <v>183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0.73</v>
      </c>
      <c r="G43" s="31">
        <v>222.21</v>
      </c>
      <c r="H43" s="32">
        <f>ROUND((F43*G43*K43)/1000,5)</f>
        <v>59.207850000000001</v>
      </c>
      <c r="I43" s="31">
        <f>H43</f>
        <v>59.207850000000001</v>
      </c>
      <c r="J43" s="31">
        <f>ROUND(H43*1000,2)</f>
        <v>59207.85</v>
      </c>
      <c r="K43" s="3">
        <v>365</v>
      </c>
      <c r="L43" s="38"/>
      <c r="M43" s="38"/>
      <c r="N43" s="4">
        <f>ROUND(R42*1.45/365,3)</f>
        <v>0.72699999999999998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116.64916219999998</v>
      </c>
      <c r="I46" s="71">
        <f>I47+I53+I63+I68+I77+I85+I98+I103</f>
        <v>116.64916219999996</v>
      </c>
      <c r="J46" s="72">
        <f>J47+J53+J63+J68+J77+J85+J98+J103</f>
        <v>113149.69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5.8324499999999997</v>
      </c>
      <c r="I47" s="25">
        <f>I48+I49+I50+I51+I52</f>
        <v>0</v>
      </c>
      <c r="J47" s="23">
        <f>J48+J49+J50+J51+J52</f>
        <v>5832.45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3.4994700000000001</v>
      </c>
      <c r="I49" s="31"/>
      <c r="J49" s="31">
        <f>ROUND(H49*1000,2)</f>
        <v>3499.47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2.3329800000000001</v>
      </c>
      <c r="I50" s="31"/>
      <c r="J50" s="31">
        <f>ROUND(H50*1000,2)</f>
        <v>2332.98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8.1654400000000003</v>
      </c>
      <c r="I53" s="26">
        <f>I54+I55+I56+I57+I58+I59+I60+I61+I62</f>
        <v>0</v>
      </c>
      <c r="J53" s="23">
        <f>J54+J55+J56+J57+J58+J59+J60+J61+J62</f>
        <v>8165.44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8.1654400000000003</v>
      </c>
      <c r="I59" s="31"/>
      <c r="J59" s="31">
        <f t="shared" si="3"/>
        <v>8165.44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10.498419999999999</v>
      </c>
      <c r="I68" s="26">
        <f>I69+I70+I71+I72+I75+I76</f>
        <v>0</v>
      </c>
      <c r="J68" s="23">
        <f>J69+J70+J71+J72+J73+J74+J75+J76</f>
        <v>10498.42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10.498419999999999</v>
      </c>
      <c r="I76" s="31"/>
      <c r="J76" s="31">
        <f>ROUND(H76*1000,2)</f>
        <v>10498.42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16.330880000000001</v>
      </c>
      <c r="I77" s="26">
        <f>I78+I79+I80+I81+I82+I83+I84</f>
        <v>0</v>
      </c>
      <c r="J77" s="23">
        <f>J78+J79+J80+J81+J82+J83+J84</f>
        <v>12831.41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8.1654400000000003</v>
      </c>
      <c r="I78" s="31"/>
      <c r="J78" s="31">
        <f t="shared" ref="J78:J83" si="4">ROUND(H78*1000,2)</f>
        <v>8165.44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4.6659699999999997</v>
      </c>
      <c r="I81" s="31"/>
      <c r="J81" s="31">
        <f t="shared" si="4"/>
        <v>4665.97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3.4994700000000001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39.660719999999998</v>
      </c>
      <c r="I85" s="26">
        <f>I86+I87+I88+I89+I90+I91+I92+I93+I94+I95+I96+I97</f>
        <v>0</v>
      </c>
      <c r="J85" s="23">
        <f>J86+J87+J88+J89+J90+J91+J92+J93+J94+J95+J96+J97</f>
        <v>39660.719999999994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13.9979</v>
      </c>
      <c r="I90" s="31"/>
      <c r="J90" s="31">
        <f t="shared" si="5"/>
        <v>13997.9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18.663869999999999</v>
      </c>
      <c r="I96" s="31"/>
      <c r="J96" s="31">
        <f t="shared" si="5"/>
        <v>18663.87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6.9989499999999998</v>
      </c>
      <c r="I97" s="31"/>
      <c r="J97" s="31">
        <f t="shared" si="5"/>
        <v>6998.95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4.6659699999999997</v>
      </c>
      <c r="I98" s="26">
        <f>I99+I100+I101+I102</f>
        <v>0</v>
      </c>
      <c r="J98" s="23">
        <f>J99+J100+J101+J102</f>
        <v>4665.97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4.6659699999999997</v>
      </c>
      <c r="I99" s="31">
        <v>0</v>
      </c>
      <c r="J99" s="31">
        <f>ROUND(H99*1000,2)</f>
        <v>4665.97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31.495282199999977</v>
      </c>
      <c r="I103" s="25">
        <f>I104+I105+I106+I107+I108</f>
        <v>116.64916219999996</v>
      </c>
      <c r="J103" s="23">
        <f>J104+J105+J106+J107+J108</f>
        <v>31495.280000000002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7.5822000000000003</v>
      </c>
      <c r="I106" s="31"/>
      <c r="J106" s="31">
        <f>ROUND(H106*1000,2)</f>
        <v>7582.2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23.913082199999977</v>
      </c>
      <c r="I108" s="34">
        <f>J197-I138-H181</f>
        <v>116.64916219999996</v>
      </c>
      <c r="J108" s="31">
        <f>ROUND(H108*1000,2)</f>
        <v>23913.08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405.81719179999988</v>
      </c>
      <c r="I109" s="71">
        <f>I110+I111+I112+I113+I114+I115+I116+I117+I118+I119+I120+I121+I122+I123+I124+I125+I126+I127+I128+I129+I130+I131+I132+I133+I134+I135+I136+I137+I138</f>
        <v>405.81919179999989</v>
      </c>
      <c r="J109" s="72">
        <f>J110+J111+J112+J113+J114+J115+J116+J117+J118+J119+J120+J121+J122+J123+J124+J125+J126+J127+J128+J129+J130+J131+J132+J133+J134+J135+J136+J137+J138</f>
        <v>380965.84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17750.96</v>
      </c>
      <c r="H110" s="33">
        <f>ROUND(($I$138*0.05),5)</f>
        <v>17.750959999999999</v>
      </c>
      <c r="I110" s="31"/>
      <c r="J110" s="31">
        <f t="shared" ref="J110:J137" si="6">ROUND(H110*1000,2)</f>
        <v>17750.96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88754.8</v>
      </c>
      <c r="H111" s="33">
        <f>ROUND(($I$138*0.25),5)</f>
        <v>88.754800000000003</v>
      </c>
      <c r="I111" s="31"/>
      <c r="J111" s="31">
        <f t="shared" si="6"/>
        <v>88754.8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42602.3</v>
      </c>
      <c r="H116" s="32">
        <f>ROUND(($I$138*0.12),5)</f>
        <v>42.6023</v>
      </c>
      <c r="I116" s="31"/>
      <c r="J116" s="31">
        <f t="shared" si="6"/>
        <v>42602.3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50798</v>
      </c>
      <c r="H121" s="34">
        <v>50.798000000000002</v>
      </c>
      <c r="I121" s="31">
        <v>50.8</v>
      </c>
      <c r="J121" s="31">
        <f t="shared" si="6"/>
        <v>50798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53252.88</v>
      </c>
      <c r="H125" s="32">
        <f>ROUND(($I$138*0.15),5)</f>
        <v>53.252879999999998</v>
      </c>
      <c r="I125" s="31"/>
      <c r="J125" s="31">
        <f t="shared" si="6"/>
        <v>53252.88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39052.11</v>
      </c>
      <c r="H126" s="32">
        <f>ROUND(($I$138*0.11),5)</f>
        <v>39.052109999999999</v>
      </c>
      <c r="I126" s="31"/>
      <c r="J126" s="31">
        <f t="shared" si="6"/>
        <v>39052.11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24851.34</v>
      </c>
      <c r="H128" s="32">
        <f>ROUND(($I$138*0.07),5)</f>
        <v>24.85134</v>
      </c>
      <c r="I128" s="31"/>
      <c r="J128" s="31">
        <f t="shared" si="6"/>
        <v>24851.34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63903.45</v>
      </c>
      <c r="H129" s="32">
        <f>ROUND(($I$138*0.18),5)</f>
        <v>63.903449999999999</v>
      </c>
      <c r="I129" s="31"/>
      <c r="J129" s="31">
        <f t="shared" si="6"/>
        <v>63903.45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24.851351799999875</v>
      </c>
      <c r="I138" s="34">
        <f>J197*0.7</f>
        <v>355.01919179999987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21.990639999999999</v>
      </c>
      <c r="I139" s="72">
        <f>I140+I141+I142+I143+I144+I145+I146+I147+I148+I149+I150</f>
        <v>21.99164</v>
      </c>
      <c r="J139" s="72">
        <f ca="1">J140+J141+J142+J143+J144+J145+J146+J147+J148+J149+J150</f>
        <v>22226.68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15229</v>
      </c>
      <c r="H142" s="34">
        <v>15.228999999999999</v>
      </c>
      <c r="I142" s="31">
        <v>15.23</v>
      </c>
      <c r="J142" s="31">
        <f t="shared" si="7"/>
        <v>15229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3</v>
      </c>
      <c r="G144" s="40">
        <v>9.1300000000000008</v>
      </c>
      <c r="H144" s="32">
        <f>ROUND((F144*G144*K144)/1000,5)</f>
        <v>1.42428</v>
      </c>
      <c r="I144" s="35">
        <f>H144</f>
        <v>1.42428</v>
      </c>
      <c r="J144" s="31">
        <f t="shared" si="7"/>
        <v>1424.28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3</v>
      </c>
      <c r="G145" s="40">
        <v>63.36</v>
      </c>
      <c r="H145" s="32">
        <f>ROUND((F145*G145*K145)/1000,5)</f>
        <v>2.2809599999999999</v>
      </c>
      <c r="I145" s="35">
        <f>H145</f>
        <v>2.2809599999999999</v>
      </c>
      <c r="J145" s="31">
        <f t="shared" si="7"/>
        <v>2280.96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3</v>
      </c>
      <c r="G147" s="40">
        <v>11.41</v>
      </c>
      <c r="H147" s="32">
        <f>ROUND((F147*G147*K147)/1000,5)</f>
        <v>0.41076000000000001</v>
      </c>
      <c r="I147" s="35">
        <f>H147</f>
        <v>0.41076000000000001</v>
      </c>
      <c r="J147" s="31">
        <f t="shared" si="7"/>
        <v>410.76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3</v>
      </c>
      <c r="G148" s="40">
        <v>881.88</v>
      </c>
      <c r="H148" s="32">
        <f>ROUND((F148*G148*K148)/1000,5)</f>
        <v>2.6456400000000002</v>
      </c>
      <c r="I148" s="35">
        <f>H148</f>
        <v>2.6456400000000002</v>
      </c>
      <c r="J148" s="31">
        <f t="shared" si="7"/>
        <v>2645.64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118.71396</v>
      </c>
      <c r="I151" s="72">
        <f>I152+I153+I154</f>
        <v>118.71</v>
      </c>
      <c r="J151" s="72">
        <f ca="1">J152+J153+J154</f>
        <v>118714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3297.61</v>
      </c>
      <c r="H152" s="32">
        <f ca="1">ROUND((C152*F152*G152/1000),5)</f>
        <v>118.71396</v>
      </c>
      <c r="I152" s="35">
        <v>118.71</v>
      </c>
      <c r="J152" s="31">
        <f ca="1">ROUND(H152*1000,2)</f>
        <v>118714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84.281999999999996</v>
      </c>
      <c r="I169" s="72">
        <f>I170+I171+I172</f>
        <v>84.28</v>
      </c>
      <c r="J169" s="72">
        <f>J170+J171+J172</f>
        <v>84282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84282</v>
      </c>
      <c r="H170" s="32">
        <v>84.281999999999996</v>
      </c>
      <c r="I170" s="35">
        <v>84.28</v>
      </c>
      <c r="J170" s="31">
        <f>ROUND(H170*1000,2)</f>
        <v>84282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107.557</v>
      </c>
      <c r="I173" s="72">
        <v>107.56</v>
      </c>
      <c r="J173" s="72">
        <f>ROUND(H173*1000,2)</f>
        <v>107557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21.097000000000001</v>
      </c>
      <c r="I174" s="72">
        <v>21.1</v>
      </c>
      <c r="J174" s="72">
        <f>ROUND(H174*1000,2)</f>
        <v>21097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5.43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5.43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35.501919999999998</v>
      </c>
      <c r="I178" s="72">
        <f>I179+I180+I181</f>
        <v>109.9</v>
      </c>
      <c r="J178" s="72">
        <f>J179+J180+J181</f>
        <v>35501.919999999998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35.501919999999998</v>
      </c>
      <c r="I181" s="31">
        <v>109.9</v>
      </c>
      <c r="J181" s="31">
        <f>ROUND(H181*1000,2)</f>
        <v>35501.919999999998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1531.9422599999998</v>
      </c>
      <c r="I194" s="62">
        <f>I10+I9+I42+I46+I109+I139+I151+I155+I160+I165+I169+I173+I174+I175+I178+I45</f>
        <v>1758.9991539999999</v>
      </c>
      <c r="J194" s="63">
        <f ca="1">J10+J9+J42+J46+J109+J139+J151+J155+J160+J165+J169+J173+J174+J175+J178+J45</f>
        <v>968477.35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1531.94226</v>
      </c>
      <c r="I195" s="31">
        <f>J195/1000</f>
        <v>1747.2064800000001</v>
      </c>
      <c r="J195" s="31">
        <v>1747206.48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1758.9991539999999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-11.792673999999806</v>
      </c>
      <c r="J197" s="82">
        <v>507.17027399999984</v>
      </c>
    </row>
    <row r="198" spans="1:75" hidden="1" x14ac:dyDescent="0.25">
      <c r="H198" s="49">
        <f>H9+H10+H42+H45+H46+H109+H139+H151+H155+H160+H165+H169+H173+H174+H175+H178+H182</f>
        <v>1531.9422599999998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2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40.416429999999998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77.623356000000001</v>
      </c>
      <c r="I9" s="72">
        <v>164.53</v>
      </c>
      <c r="J9" s="72">
        <f>ROUND(H9*1000,2)</f>
        <v>77623.360000000001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277.29616999999996</v>
      </c>
      <c r="I10" s="76">
        <f>I11+I12+I13+I14+I15+I16+I20+I31+I35+I38+I39+I40+I41+I19</f>
        <v>277.29616999999996</v>
      </c>
      <c r="J10" s="72">
        <f>J11+J12+J13+J14+J15+J16+J20+J31+J35+J38+J39+J40+J41+J19</f>
        <v>246522.37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302</v>
      </c>
      <c r="G11" s="31">
        <v>1.67</v>
      </c>
      <c r="H11" s="34">
        <f>ROUND((F11*G11*K11)/1000,5)</f>
        <v>150.79766000000001</v>
      </c>
      <c r="I11" s="31">
        <f>H11</f>
        <v>150.79766000000001</v>
      </c>
      <c r="J11" s="31">
        <f>ROUND(F11*G11*K11,2)</f>
        <v>150797.66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453-F11</f>
        <v>151</v>
      </c>
      <c r="G12" s="31">
        <v>1.27</v>
      </c>
      <c r="H12" s="34">
        <f>ROUND((F12*G12*C12)/1000,5)</f>
        <v>19.94408</v>
      </c>
      <c r="I12" s="31">
        <f>H12</f>
        <v>19.94408</v>
      </c>
      <c r="J12" s="31">
        <f>ROUND(F12*G12*K12,2)</f>
        <v>9972.0400000000009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41.603520000000003</v>
      </c>
      <c r="I16" s="31">
        <f t="shared" ref="I16:I29" si="0">H16</f>
        <v>41.603520000000003</v>
      </c>
      <c r="J16" s="31">
        <f>J17+J18</f>
        <v>20801.760000000002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302</v>
      </c>
      <c r="G17" s="31">
        <v>4.07</v>
      </c>
      <c r="H17" s="32">
        <f>ROUND((F17*G17*C17)/1000,5)</f>
        <v>29.499359999999999</v>
      </c>
      <c r="I17" s="31">
        <f t="shared" si="0"/>
        <v>29.499359999999999</v>
      </c>
      <c r="J17" s="31">
        <f>ROUND(F17*G17*K17,2)</f>
        <v>14749.68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151</v>
      </c>
      <c r="G18" s="31">
        <v>3.34</v>
      </c>
      <c r="H18" s="32">
        <f>ROUND((F18*G18*C18)/1000,5)</f>
        <v>12.10416</v>
      </c>
      <c r="I18" s="31">
        <f t="shared" si="0"/>
        <v>12.10416</v>
      </c>
      <c r="J18" s="31">
        <f>ROUND(F18*G18*K18,2)</f>
        <v>6052.08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8.0683699999999998</v>
      </c>
      <c r="I20" s="31">
        <f t="shared" si="0"/>
        <v>8.0683699999999998</v>
      </c>
      <c r="J20" s="31">
        <f>J21+J22+J23+J24+J25+J26+J27+J28+J29+J30</f>
        <v>8068.3700000000008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921</v>
      </c>
      <c r="G21" s="31">
        <v>2.81</v>
      </c>
      <c r="H21" s="32">
        <f t="shared" ref="H21:H30" si="1">ROUND((F21*G21*K21)/1000,5)</f>
        <v>6.1555900000000001</v>
      </c>
      <c r="I21" s="31">
        <f t="shared" si="0"/>
        <v>6.1555900000000001</v>
      </c>
      <c r="J21" s="31">
        <f t="shared" ref="J21:J29" si="2">ROUND(F21*G21*K21,2)</f>
        <v>6155.59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920</v>
      </c>
      <c r="G26" s="31">
        <v>2.64</v>
      </c>
      <c r="H26" s="32">
        <f t="shared" si="1"/>
        <v>1.1959200000000001</v>
      </c>
      <c r="I26" s="31">
        <f t="shared" si="0"/>
        <v>1.1959200000000001</v>
      </c>
      <c r="J26" s="31">
        <f t="shared" si="2"/>
        <v>1195.92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674</v>
      </c>
      <c r="G29" s="31">
        <v>2.0499999999999998</v>
      </c>
      <c r="H29" s="32">
        <f t="shared" si="1"/>
        <v>2.1530000000000001E-2</v>
      </c>
      <c r="I29" s="31">
        <f t="shared" si="0"/>
        <v>2.1530000000000001E-2</v>
      </c>
      <c r="J29" s="31">
        <f t="shared" si="2"/>
        <v>21.53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54.870899999999999</v>
      </c>
      <c r="I31" s="31">
        <f>I32+I33+I34</f>
        <v>54.870899999999999</v>
      </c>
      <c r="J31" s="31">
        <f>J32+J33+J34</f>
        <v>54870.9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2030</v>
      </c>
      <c r="G32" s="31">
        <v>2.0099999999999998</v>
      </c>
      <c r="H32" s="32">
        <f>ROUND(F32*G32*K32/1000,5)</f>
        <v>8.1606000000000005</v>
      </c>
      <c r="I32" s="31">
        <f>H32</f>
        <v>8.1606000000000005</v>
      </c>
      <c r="J32" s="31">
        <f>ROUND(H32*1000,2)</f>
        <v>8160.6</v>
      </c>
      <c r="K32" s="3">
        <v>2</v>
      </c>
      <c r="L32" s="38"/>
      <c r="M32" s="38">
        <v>2030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2030</v>
      </c>
      <c r="G33" s="31">
        <v>7.67</v>
      </c>
      <c r="H33" s="32">
        <f>ROUND(G33*F33*K33/1000,5)</f>
        <v>46.710299999999997</v>
      </c>
      <c r="I33" s="31">
        <f>H33</f>
        <v>46.710299999999997</v>
      </c>
      <c r="J33" s="31">
        <f>ROUND(H33*1000,2)</f>
        <v>46710.3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398.8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897.3</v>
      </c>
      <c r="G38" s="31">
        <v>1.65</v>
      </c>
      <c r="H38" s="32">
        <f>ROUND((F38*G38*K38)/1000,5)</f>
        <v>1.48055</v>
      </c>
      <c r="I38" s="31">
        <f>H38</f>
        <v>1.48055</v>
      </c>
      <c r="J38" s="31">
        <f>ROUND(F38*G38*K38,2)</f>
        <v>1480.55</v>
      </c>
      <c r="K38" s="3">
        <v>1</v>
      </c>
      <c r="L38" s="38">
        <f>M37+M38</f>
        <v>897.3</v>
      </c>
      <c r="M38" s="38">
        <v>498.5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111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0.441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53.118740200000026</v>
      </c>
      <c r="I46" s="71">
        <f>I47+I53+I63+I68+I77+I85+I98+I103</f>
        <v>53.118740200000026</v>
      </c>
      <c r="J46" s="72">
        <f>J47+J53+J63+J68+J77+J85+J98+J103</f>
        <v>51525.18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2.6559300000000001</v>
      </c>
      <c r="I47" s="25">
        <f>I48+I49+I50+I51+I52</f>
        <v>0</v>
      </c>
      <c r="J47" s="23">
        <f>J48+J49+J50+J51+J52</f>
        <v>2655.93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1.5935600000000001</v>
      </c>
      <c r="I49" s="31"/>
      <c r="J49" s="31">
        <f>ROUND(H49*1000,2)</f>
        <v>1593.56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1.06237</v>
      </c>
      <c r="I50" s="31"/>
      <c r="J50" s="31">
        <f>ROUND(H50*1000,2)</f>
        <v>1062.3699999999999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3.7183099999999998</v>
      </c>
      <c r="I53" s="26">
        <f>I54+I55+I56+I57+I58+I59+I60+I61+I62</f>
        <v>0</v>
      </c>
      <c r="J53" s="23">
        <f>J54+J55+J56+J57+J58+J59+J60+J61+J62</f>
        <v>3718.31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3.7183099999999998</v>
      </c>
      <c r="I59" s="31"/>
      <c r="J59" s="31">
        <f t="shared" si="3"/>
        <v>3718.31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4.7806899999999999</v>
      </c>
      <c r="I68" s="26">
        <f>I69+I70+I71+I72+I75+I76</f>
        <v>0</v>
      </c>
      <c r="J68" s="23">
        <f>J69+J70+J71+J72+J73+J74+J75+J76</f>
        <v>4780.6899999999996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4.7806899999999999</v>
      </c>
      <c r="I76" s="31"/>
      <c r="J76" s="31">
        <f>ROUND(H76*1000,2)</f>
        <v>4780.6899999999996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7.4366199999999996</v>
      </c>
      <c r="I77" s="26">
        <f>I78+I79+I80+I81+I82+I83+I84</f>
        <v>0</v>
      </c>
      <c r="J77" s="23">
        <f>J78+J79+J80+J81+J82+J83+J84</f>
        <v>5843.0599999999995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3.7183099999999998</v>
      </c>
      <c r="I78" s="31"/>
      <c r="J78" s="31">
        <f t="shared" ref="J78:J83" si="4">ROUND(H78*1000,2)</f>
        <v>3718.31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2.1247500000000001</v>
      </c>
      <c r="I81" s="31"/>
      <c r="J81" s="31">
        <f t="shared" si="4"/>
        <v>2124.75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1.5935600000000001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18.060369999999999</v>
      </c>
      <c r="I85" s="26">
        <f>I86+I87+I88+I89+I90+I91+I92+I93+I94+I95+I96+I97</f>
        <v>0</v>
      </c>
      <c r="J85" s="23">
        <f>J86+J87+J88+J89+J90+J91+J92+J93+J94+J95+J96+J97</f>
        <v>18060.37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6.37425</v>
      </c>
      <c r="I90" s="31"/>
      <c r="J90" s="31">
        <f t="shared" si="5"/>
        <v>6374.25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8.4990000000000006</v>
      </c>
      <c r="I96" s="31"/>
      <c r="J96" s="31">
        <f t="shared" si="5"/>
        <v>8499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3.1871200000000002</v>
      </c>
      <c r="I97" s="31"/>
      <c r="J97" s="31">
        <f t="shared" si="5"/>
        <v>3187.12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2.1247500000000001</v>
      </c>
      <c r="I98" s="26">
        <f>I99+I100+I101+I102</f>
        <v>0</v>
      </c>
      <c r="J98" s="23">
        <f>J99+J100+J101+J102</f>
        <v>2124.75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2.1247500000000001</v>
      </c>
      <c r="I99" s="31">
        <v>0</v>
      </c>
      <c r="J99" s="31">
        <f>ROUND(H99*1000,2)</f>
        <v>2124.75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14.342070200000029</v>
      </c>
      <c r="I103" s="25">
        <f>I104+I105+I106+I107+I108</f>
        <v>53.118740200000026</v>
      </c>
      <c r="J103" s="23">
        <f>J104+J105+J106+J107+J108</f>
        <v>14342.07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3.4527199999999998</v>
      </c>
      <c r="I106" s="31"/>
      <c r="J106" s="31">
        <f>ROUND(H106*1000,2)</f>
        <v>3452.72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10.889350200000029</v>
      </c>
      <c r="I108" s="34">
        <f>J197-I138-H181</f>
        <v>53.118740200000026</v>
      </c>
      <c r="J108" s="31">
        <f>ROUND(H108*1000,2)</f>
        <v>10889.35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214.20372380000001</v>
      </c>
      <c r="I109" s="71">
        <f>I110+I111+I112+I113+I114+I115+I116+I117+I118+I119+I120+I121+I122+I123+I124+I125+I126+I127+I128+I129+I130+I131+I132+I133+I134+I135+I136+I137+I138</f>
        <v>214.20572380000002</v>
      </c>
      <c r="J109" s="72">
        <f>J110+J111+J112+J113+J114+J115+J116+J117+J118+J119+J120+J121+J122+J123+J124+J125+J126+J127+J128+J129+J130+J131+J132+J133+J134+J135+J136+J137+J138</f>
        <v>202887.13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8083.29</v>
      </c>
      <c r="H110" s="33">
        <f>ROUND(($I$138*0.05),5)</f>
        <v>8.0832899999999999</v>
      </c>
      <c r="I110" s="31"/>
      <c r="J110" s="31">
        <f t="shared" ref="J110:J137" si="6">ROUND(H110*1000,2)</f>
        <v>8083.29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40416.43</v>
      </c>
      <c r="H111" s="33">
        <f>ROUND(($I$138*0.25),5)</f>
        <v>40.416429999999998</v>
      </c>
      <c r="I111" s="31"/>
      <c r="J111" s="31">
        <f t="shared" si="6"/>
        <v>40416.43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19399.89</v>
      </c>
      <c r="H116" s="32">
        <f>ROUND(($I$138*0.12),5)</f>
        <v>19.399889999999999</v>
      </c>
      <c r="I116" s="31"/>
      <c r="J116" s="31">
        <f t="shared" si="6"/>
        <v>19399.89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52538</v>
      </c>
      <c r="H121" s="34">
        <v>52.537999999999997</v>
      </c>
      <c r="I121" s="31">
        <v>52.54</v>
      </c>
      <c r="J121" s="31">
        <f t="shared" si="6"/>
        <v>52538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24249.86</v>
      </c>
      <c r="H125" s="32">
        <f>ROUND(($I$138*0.15),5)</f>
        <v>24.249860000000002</v>
      </c>
      <c r="I125" s="31"/>
      <c r="J125" s="31">
        <f t="shared" si="6"/>
        <v>24249.86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17783.23</v>
      </c>
      <c r="H126" s="32">
        <f>ROUND(($I$138*0.11),5)</f>
        <v>17.78323</v>
      </c>
      <c r="I126" s="31"/>
      <c r="J126" s="31">
        <f t="shared" si="6"/>
        <v>17783.23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11316.599999999999</v>
      </c>
      <c r="H128" s="32">
        <f>ROUND(($I$138*0.07),5)</f>
        <v>11.316599999999999</v>
      </c>
      <c r="I128" s="31"/>
      <c r="J128" s="31">
        <f t="shared" si="6"/>
        <v>11316.6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29099.83</v>
      </c>
      <c r="H129" s="32">
        <f>ROUND(($I$138*0.18),5)</f>
        <v>29.099830000000001</v>
      </c>
      <c r="I129" s="31"/>
      <c r="J129" s="31">
        <f t="shared" si="6"/>
        <v>29099.83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11.316593800000025</v>
      </c>
      <c r="I138" s="34">
        <f>J197*0.7</f>
        <v>161.66572380000002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35.107999999999997</v>
      </c>
      <c r="I165" s="72">
        <f>I166+I167+I168</f>
        <v>35.11</v>
      </c>
      <c r="J165" s="72">
        <f>J166+J167+J168</f>
        <v>35108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35108</v>
      </c>
      <c r="H166" s="34">
        <v>35.107999999999997</v>
      </c>
      <c r="I166" s="31">
        <v>35.11</v>
      </c>
      <c r="J166" s="31">
        <f>ROUND(H166*1000,2)</f>
        <v>35108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46.494999999999997</v>
      </c>
      <c r="I169" s="72">
        <f>I170+I171+I172</f>
        <v>46.5</v>
      </c>
      <c r="J169" s="72">
        <f>J170+J171+J172</f>
        <v>46495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46495</v>
      </c>
      <c r="H170" s="32">
        <v>46.494999999999997</v>
      </c>
      <c r="I170" s="35">
        <v>46.5</v>
      </c>
      <c r="J170" s="31">
        <f>ROUND(H170*1000,2)</f>
        <v>46495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21.988</v>
      </c>
      <c r="I173" s="72">
        <v>21.99</v>
      </c>
      <c r="J173" s="72">
        <f>ROUND(H173*1000,2)</f>
        <v>21988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34.234000000000002</v>
      </c>
      <c r="I174" s="72">
        <v>34.229999999999997</v>
      </c>
      <c r="J174" s="72">
        <f>ROUND(H174*1000,2)</f>
        <v>34234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16.16657</v>
      </c>
      <c r="I178" s="72">
        <f>I179+I180+I181</f>
        <v>67.33</v>
      </c>
      <c r="J178" s="72">
        <f>J179+J180+J181</f>
        <v>16166.57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16.16657</v>
      </c>
      <c r="I181" s="31">
        <v>67.33</v>
      </c>
      <c r="J181" s="31">
        <f>ROUND(H181*1000,2)</f>
        <v>16166.57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776.2335599999999</v>
      </c>
      <c r="I194" s="62">
        <f>I10+I9+I42+I46+I109+I139+I151+I155+I160+I165+I169+I173+I174+I175+I178+I45</f>
        <v>914.33063400000003</v>
      </c>
      <c r="J194" s="63">
        <f ca="1">J10+J9+J42+J46+J109+J139+J151+J155+J160+J165+J169+J173+J174+J175+J178+J45</f>
        <v>558542.35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776.23356000000001</v>
      </c>
      <c r="I195" s="31">
        <f>J195/1000</f>
        <v>1214.03053</v>
      </c>
      <c r="J195" s="31">
        <v>1214030.53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914.33063400000003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299.69989599999997</v>
      </c>
      <c r="J197" s="82">
        <v>230.95103400000005</v>
      </c>
    </row>
    <row r="198" spans="1:75" hidden="1" x14ac:dyDescent="0.25">
      <c r="H198" s="49">
        <f>H9+H10+H42+H45+H46+H109+H139+H151+H155+H160+H165+H169+H173+H174+H175+H178+H182</f>
        <v>776.2335599999999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3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 ca="1">H198*0.1</f>
        <v>81.498366000000004</v>
      </c>
      <c r="I9" s="72">
        <v>177.7</v>
      </c>
      <c r="J9" s="72">
        <f ca="1">ROUND(H9*1000,2)</f>
        <v>177700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163.96819000000002</v>
      </c>
      <c r="I10" s="76">
        <f>I11+I12+I13+I14+I15+I16+I20+I31+I35+I38+I39+I40+I41+I19</f>
        <v>163.96819000000002</v>
      </c>
      <c r="J10" s="72">
        <f>J11+J12+J13+J14+J15+J16+J20+J31+J35+J38+J39+J40+J41+J19</f>
        <v>163968.19000000003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127</v>
      </c>
      <c r="G11" s="31">
        <v>2.04</v>
      </c>
      <c r="H11" s="34">
        <f>ROUND((F11*G11*K11)/1000,5)</f>
        <v>77.464920000000006</v>
      </c>
      <c r="I11" s="31">
        <f>H11</f>
        <v>77.464920000000006</v>
      </c>
      <c r="J11" s="31">
        <f>ROUND(F11*G11*K11,2)</f>
        <v>77464.92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381</v>
      </c>
      <c r="G12" s="31">
        <v>1.78</v>
      </c>
      <c r="H12" s="34">
        <f>ROUND((F12*G12*C12)/1000,5)</f>
        <v>35.265360000000001</v>
      </c>
      <c r="I12" s="31">
        <f>H12</f>
        <v>35.265360000000001</v>
      </c>
      <c r="J12" s="31">
        <f>ROUND(F12*G12*K12,2)</f>
        <v>35265.360000000001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15.81912</v>
      </c>
      <c r="I16" s="31">
        <f t="shared" si="0"/>
        <v>15.81912</v>
      </c>
      <c r="J16" s="31">
        <f>J17+J18</f>
        <v>15819.119999999999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127</v>
      </c>
      <c r="G17" s="31">
        <v>2.88</v>
      </c>
      <c r="H17" s="32">
        <f>ROUND((F17*G17*C17)/1000,5)</f>
        <v>4.3891200000000001</v>
      </c>
      <c r="I17" s="31">
        <f t="shared" si="0"/>
        <v>4.3891200000000001</v>
      </c>
      <c r="J17" s="31">
        <f>ROUND(F17*G17*K17,2)</f>
        <v>4389.12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381</v>
      </c>
      <c r="G18" s="31">
        <v>2.5</v>
      </c>
      <c r="H18" s="32">
        <f>ROUND((F18*G18*C18)/1000,5)</f>
        <v>11.43</v>
      </c>
      <c r="I18" s="31">
        <f t="shared" si="0"/>
        <v>11.43</v>
      </c>
      <c r="J18" s="31">
        <f>ROUND(F18*G18*K18,2)</f>
        <v>11430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7.8121599999999995</v>
      </c>
      <c r="I20" s="31">
        <f t="shared" si="0"/>
        <v>7.8121599999999995</v>
      </c>
      <c r="J20" s="31">
        <f>J21+J22+J23+J24+J25+J26+J27+J28+J29+J30</f>
        <v>7812.16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922</v>
      </c>
      <c r="G21" s="31">
        <v>2.81</v>
      </c>
      <c r="H21" s="32">
        <f t="shared" ref="H21:H30" si="1">ROUND((F21*G21*K21)/1000,5)</f>
        <v>5.86205</v>
      </c>
      <c r="I21" s="31">
        <f t="shared" si="0"/>
        <v>5.86205</v>
      </c>
      <c r="J21" s="31">
        <f t="shared" ref="J21:J30" si="2">ROUND(F21*G21*K21,2)</f>
        <v>5862.05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923</v>
      </c>
      <c r="G26" s="31">
        <v>2.64</v>
      </c>
      <c r="H26" s="32">
        <f t="shared" si="1"/>
        <v>0.50292000000000003</v>
      </c>
      <c r="I26" s="31">
        <f t="shared" si="0"/>
        <v>0.50292000000000003</v>
      </c>
      <c r="J26" s="31">
        <f t="shared" si="2"/>
        <v>502.92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22.21866</v>
      </c>
      <c r="I31" s="31">
        <f>I32+I33+I34</f>
        <v>22.21866</v>
      </c>
      <c r="J31" s="31">
        <f>J32+J33+J34</f>
        <v>22218.66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822</v>
      </c>
      <c r="G32" s="31">
        <v>2.0099999999999998</v>
      </c>
      <c r="H32" s="32">
        <f>ROUND(F32*G32*K32/1000,5)</f>
        <v>3.30444</v>
      </c>
      <c r="I32" s="31">
        <f>H32</f>
        <v>3.30444</v>
      </c>
      <c r="J32" s="31">
        <f>ROUND(H32*1000,2)</f>
        <v>3304.44</v>
      </c>
      <c r="K32" s="3">
        <v>2</v>
      </c>
      <c r="L32" s="38"/>
      <c r="M32" s="38">
        <v>822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822</v>
      </c>
      <c r="G33" s="31">
        <v>7.67</v>
      </c>
      <c r="H33" s="32">
        <f>ROUND(G33*F33*K33/1000,5)</f>
        <v>18.91422</v>
      </c>
      <c r="I33" s="31">
        <f>H33</f>
        <v>18.91422</v>
      </c>
      <c r="J33" s="31">
        <f>ROUND(H33*1000,2)</f>
        <v>18914.22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235.6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530.1</v>
      </c>
      <c r="G38" s="31">
        <v>1.65</v>
      </c>
      <c r="H38" s="32">
        <f>ROUND((F38*G38*K38)/1000,5)</f>
        <v>0.87466999999999995</v>
      </c>
      <c r="I38" s="31">
        <f>H38</f>
        <v>0.87466999999999995</v>
      </c>
      <c r="J38" s="31">
        <f>ROUND(F38*G38*K38,2)</f>
        <v>874.67</v>
      </c>
      <c r="K38" s="3">
        <v>1</v>
      </c>
      <c r="L38" s="38">
        <f>M37+M38</f>
        <v>530.1</v>
      </c>
      <c r="M38" s="38">
        <v>294.5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115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0.45700000000000002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58.294671200000018</v>
      </c>
      <c r="I46" s="71">
        <f>I47+I53+I63+I68+I77+I85+I98+I103</f>
        <v>58.29467120000001</v>
      </c>
      <c r="J46" s="72">
        <f>J47+J53+J63+J68+J77+J85+J98+J103</f>
        <v>56545.83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2.91473</v>
      </c>
      <c r="I47" s="25">
        <f>I48+I49+I50+I51+I52</f>
        <v>0</v>
      </c>
      <c r="J47" s="23">
        <f>J48+J49+J50+J51+J52</f>
        <v>2914.73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1.74884</v>
      </c>
      <c r="I49" s="31"/>
      <c r="J49" s="31">
        <f>ROUND(H49*1000,2)</f>
        <v>1748.84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1.1658900000000001</v>
      </c>
      <c r="I50" s="31"/>
      <c r="J50" s="31">
        <f>ROUND(H50*1000,2)</f>
        <v>1165.8900000000001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4.0806300000000002</v>
      </c>
      <c r="I53" s="26">
        <f>I54+I55+I56+I57+I58+I59+I60+I61+I62</f>
        <v>0</v>
      </c>
      <c r="J53" s="23">
        <f>J54+J55+J56+J57+J58+J59+J60+J61+J62</f>
        <v>4080.63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4.0806300000000002</v>
      </c>
      <c r="I59" s="31"/>
      <c r="J59" s="31">
        <f t="shared" si="3"/>
        <v>4080.63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5.2465200000000003</v>
      </c>
      <c r="I68" s="26">
        <f>I69+I70+I71+I72+I75+I76</f>
        <v>0</v>
      </c>
      <c r="J68" s="23">
        <f>J69+J70+J71+J72+J73+J74+J75+J76</f>
        <v>5246.52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5.2465200000000003</v>
      </c>
      <c r="I76" s="31"/>
      <c r="J76" s="31">
        <f>ROUND(H76*1000,2)</f>
        <v>5246.52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8.1612600000000004</v>
      </c>
      <c r="I77" s="26">
        <f>I78+I79+I80+I81+I82+I83+I84</f>
        <v>0</v>
      </c>
      <c r="J77" s="23">
        <f>J78+J79+J80+J81+J82+J83+J84</f>
        <v>6412.42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4.0806300000000002</v>
      </c>
      <c r="I78" s="31"/>
      <c r="J78" s="31">
        <f t="shared" ref="J78:J83" si="4">ROUND(H78*1000,2)</f>
        <v>4080.63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2.3317899999999998</v>
      </c>
      <c r="I81" s="31"/>
      <c r="J81" s="31">
        <f t="shared" si="4"/>
        <v>2331.79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1.74884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19.82019</v>
      </c>
      <c r="I85" s="26">
        <f>I86+I87+I88+I89+I90+I91+I92+I93+I94+I95+I96+I97</f>
        <v>0</v>
      </c>
      <c r="J85" s="23">
        <f>J86+J87+J88+J89+J90+J91+J92+J93+J94+J95+J96+J97</f>
        <v>19820.189999999999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6.9953599999999998</v>
      </c>
      <c r="I90" s="31"/>
      <c r="J90" s="31">
        <f t="shared" si="5"/>
        <v>6995.36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9.3271499999999996</v>
      </c>
      <c r="I96" s="31"/>
      <c r="J96" s="31">
        <f t="shared" si="5"/>
        <v>9327.15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3.4976799999999999</v>
      </c>
      <c r="I97" s="31"/>
      <c r="J97" s="31">
        <f t="shared" si="5"/>
        <v>3497.68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2.3317899999999998</v>
      </c>
      <c r="I98" s="26">
        <f>I99+I100+I101+I102</f>
        <v>0</v>
      </c>
      <c r="J98" s="23">
        <f>J99+J100+J101+J102</f>
        <v>2331.79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2.3317899999999998</v>
      </c>
      <c r="I99" s="31">
        <v>0</v>
      </c>
      <c r="J99" s="31">
        <f>ROUND(H99*1000,2)</f>
        <v>2331.79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15.739551200000017</v>
      </c>
      <c r="I103" s="25">
        <f>I104+I105+I106+I107+I108</f>
        <v>58.29467120000001</v>
      </c>
      <c r="J103" s="23">
        <f>J104+J105+J106+J107+J108</f>
        <v>15739.55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3.7891499999999998</v>
      </c>
      <c r="I106" s="31"/>
      <c r="J106" s="31">
        <f>ROUND(H106*1000,2)</f>
        <v>3789.15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11.950401200000018</v>
      </c>
      <c r="I108" s="34">
        <f>J197-I138-H181</f>
        <v>58.29467120000001</v>
      </c>
      <c r="J108" s="31">
        <f>ROUND(H108*1000,2)</f>
        <v>11950.4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198.43357280000001</v>
      </c>
      <c r="I109" s="71">
        <f>I110+I111+I112+I113+I114+I115+I116+I117+I118+I119+I120+I121+I122+I123+I124+I125+I126+I127+I128+I129+I130+I131+I132+I133+I134+I135+I136+I137+I138</f>
        <v>198.4385728</v>
      </c>
      <c r="J109" s="72">
        <f>J110+J111+J112+J113+J114+J115+J116+J117+J118+J119+J120+J121+J122+J123+J124+J125+J126+J127+J128+J129+J130+J131+J132+J133+J134+J135+J136+J137+J138</f>
        <v>186014.27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8870.93</v>
      </c>
      <c r="H110" s="33">
        <f>ROUND(($I$138*0.05),5)</f>
        <v>8.8709299999999995</v>
      </c>
      <c r="I110" s="31"/>
      <c r="J110" s="31">
        <f t="shared" ref="J110:J137" si="6">ROUND(H110*1000,2)</f>
        <v>8870.93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44354.640000000007</v>
      </c>
      <c r="H111" s="33">
        <f>ROUND(($I$138*0.25),5)</f>
        <v>44.354640000000003</v>
      </c>
      <c r="I111" s="31"/>
      <c r="J111" s="31">
        <f t="shared" si="6"/>
        <v>44354.64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21290.23</v>
      </c>
      <c r="H116" s="32">
        <f>ROUND(($I$138*0.12),5)</f>
        <v>21.290230000000001</v>
      </c>
      <c r="I116" s="31"/>
      <c r="J116" s="31">
        <f t="shared" si="6"/>
        <v>21290.23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26612.79</v>
      </c>
      <c r="H125" s="32">
        <f>ROUND(($I$138*0.15),5)</f>
        <v>26.61279</v>
      </c>
      <c r="I125" s="31"/>
      <c r="J125" s="31">
        <f t="shared" si="6"/>
        <v>26612.79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19516.04</v>
      </c>
      <c r="H126" s="32">
        <f>ROUND(($I$138*0.11),5)</f>
        <v>19.51604</v>
      </c>
      <c r="I126" s="31"/>
      <c r="J126" s="31">
        <f t="shared" si="6"/>
        <v>19516.04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12419.3</v>
      </c>
      <c r="H128" s="32">
        <f>ROUND(($I$138*0.07),5)</f>
        <v>12.4193</v>
      </c>
      <c r="I128" s="31"/>
      <c r="J128" s="31">
        <f t="shared" si="6"/>
        <v>12419.3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31935.34</v>
      </c>
      <c r="H129" s="32">
        <f>ROUND(($I$138*0.18),5)</f>
        <v>31.93534</v>
      </c>
      <c r="I129" s="31"/>
      <c r="J129" s="31">
        <f t="shared" si="6"/>
        <v>31935.34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12.419302800000004</v>
      </c>
      <c r="I138" s="34">
        <f>J197*0.7</f>
        <v>177.41857279999999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42.287999999999997</v>
      </c>
      <c r="I151" s="72">
        <f>I152+I153+I154</f>
        <v>42.29</v>
      </c>
      <c r="J151" s="72">
        <f ca="1">J152+J153+J154</f>
        <v>42288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1762</v>
      </c>
      <c r="H152" s="32">
        <f ca="1">ROUND((C152*F152*G152/1000),5)</f>
        <v>42.287999999999997</v>
      </c>
      <c r="I152" s="35">
        <v>42.29</v>
      </c>
      <c r="J152" s="31">
        <f ca="1">ROUND(H152*1000,2)</f>
        <v>42288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17.606000000000002</v>
      </c>
      <c r="I165" s="72">
        <f>I166+I167+I168</f>
        <v>17.61</v>
      </c>
      <c r="J165" s="72">
        <f>J166+J167+J168</f>
        <v>17606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17606</v>
      </c>
      <c r="H166" s="34">
        <v>17.606000000000002</v>
      </c>
      <c r="I166" s="31">
        <v>17.61</v>
      </c>
      <c r="J166" s="31">
        <f>ROUND(H166*1000,2)</f>
        <v>17606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49.853000000000002</v>
      </c>
      <c r="I169" s="72">
        <f>I170+I171+I172</f>
        <v>49.85</v>
      </c>
      <c r="J169" s="72">
        <f>J170+J171+J172</f>
        <v>49853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49853</v>
      </c>
      <c r="H170" s="32">
        <v>49.853000000000002</v>
      </c>
      <c r="I170" s="35">
        <v>49.85</v>
      </c>
      <c r="J170" s="31">
        <f>ROUND(H170*1000,2)</f>
        <v>49853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91.584000000000003</v>
      </c>
      <c r="I173" s="72">
        <v>91.58</v>
      </c>
      <c r="J173" s="72">
        <f>ROUND(H173*1000,2)</f>
        <v>91584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28.71</v>
      </c>
      <c r="I174" s="72">
        <v>28.71</v>
      </c>
      <c r="J174" s="72">
        <f>ROUND(H174*1000,2)</f>
        <v>28710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17.741859999999999</v>
      </c>
      <c r="I178" s="72">
        <f>I179+I180+I181</f>
        <v>65.010000000000005</v>
      </c>
      <c r="J178" s="72">
        <f>J179+J180+J181</f>
        <v>17741.86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17.741859999999999</v>
      </c>
      <c r="I181" s="31">
        <v>65.010000000000005</v>
      </c>
      <c r="J181" s="31">
        <f>ROUND(H181*1000,2)</f>
        <v>17741.86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 ca="1">H9+H10+H42+H45+H46+H109+H151+H155+H160+H165+H169+H173+H174+H175+H178+H182+H139</f>
        <v>496.52255600000001</v>
      </c>
      <c r="I194" s="62">
        <f>I10+I9+I42+I46+I109+I139+I151+I155+I160+I165+I169+I173+I174+I175+I178+I45</f>
        <v>893.45143400000006</v>
      </c>
      <c r="J194" s="63">
        <f ca="1">J10+J9+J42+J46+J109+J139+J151+J155+J160+J165+J169+J173+J174+J175+J178+J45</f>
        <v>549991.93000000005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814.98365999999999</v>
      </c>
      <c r="I195" s="31">
        <f>J195/1000</f>
        <v>1333.0434599999999</v>
      </c>
      <c r="J195" s="31">
        <v>1333043.46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893.45143400000006</v>
      </c>
      <c r="J196" s="50">
        <v>0</v>
      </c>
      <c r="K196" s="46"/>
    </row>
    <row r="197" spans="1:75" hidden="1" x14ac:dyDescent="0.25">
      <c r="G197" s="10" t="s">
        <v>0</v>
      </c>
      <c r="H197" s="49">
        <f ca="1">H195-H194</f>
        <v>0</v>
      </c>
      <c r="I197" s="4">
        <f>I195-I196</f>
        <v>439.59202599999981</v>
      </c>
      <c r="J197" s="82">
        <v>253.45510400000001</v>
      </c>
    </row>
    <row r="198" spans="1:75" hidden="1" x14ac:dyDescent="0.25">
      <c r="H198" s="49">
        <f ca="1">H9+H10+H42+H45+H46+H109+H139+H151+H155+H160+H165+H169+H173+H174+H175+H178+H182</f>
        <v>814.98365999999999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 ca="1">H195-H194</f>
        <v>253.45510400000001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4">
    <pageSetUpPr fitToPage="1"/>
  </sheetPr>
  <dimension ref="A1:CQ209"/>
  <sheetViews>
    <sheetView zoomScale="89" zoomScaleNormal="89" workbookViewId="0">
      <selection activeCell="F12" sqref="F12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customWidth="1"/>
    <col min="75" max="75" width="9.85546875" style="4" customWidth="1"/>
    <col min="76" max="94" width="9.140625" style="4" customWidth="1"/>
    <col min="95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 t="s">
        <v>406</v>
      </c>
      <c r="H5" s="99"/>
      <c r="I5" s="7"/>
    </row>
    <row r="6" spans="1:75" ht="16.149999999999999" x14ac:dyDescent="0.3">
      <c r="G6" s="11"/>
      <c r="H6" s="12"/>
      <c r="I6" s="7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" customFormat="1" ht="19.5" customHeight="1" x14ac:dyDescent="0.3">
      <c r="A8" s="53">
        <v>1</v>
      </c>
      <c r="B8" s="41">
        <v>2</v>
      </c>
      <c r="C8" s="101">
        <v>3</v>
      </c>
      <c r="D8" s="101"/>
      <c r="E8" s="41">
        <v>4</v>
      </c>
      <c r="F8" s="41">
        <v>5</v>
      </c>
      <c r="G8" s="41">
        <v>6</v>
      </c>
      <c r="H8" s="41">
        <v>7</v>
      </c>
      <c r="I8" s="41">
        <v>7</v>
      </c>
      <c r="J8" s="54"/>
      <c r="K8" s="5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644.86</v>
      </c>
      <c r="I9" s="72">
        <v>644.86</v>
      </c>
      <c r="J9" s="72">
        <f>ROUND(H9*1000,2)</f>
        <v>644860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733.05421999999999</v>
      </c>
      <c r="I10" s="76">
        <f>I11+I12+I13+I14+I15+I16+I20+I31+I35+I38+I39+I40+I41+I19</f>
        <v>733.05421999999999</v>
      </c>
      <c r="J10" s="72">
        <f>J11+J12+J13+J14+J15+J16+J20+J31+J35+J38+J39+J40+J41+J19</f>
        <v>733054.22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477.6</v>
      </c>
      <c r="G11" s="31">
        <v>2.04</v>
      </c>
      <c r="H11" s="34">
        <f>ROUND((F11*G11*K11)/1000,5)</f>
        <v>291.31689999999998</v>
      </c>
      <c r="I11" s="31">
        <f>H11</f>
        <v>291.31689999999998</v>
      </c>
      <c r="J11" s="31">
        <f>ROUND(F11*G11*K11,2)</f>
        <v>291316.90000000002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1432.8000000000002</v>
      </c>
      <c r="G12" s="31">
        <v>1.78</v>
      </c>
      <c r="H12" s="34">
        <f>ROUND((F12*G12*C12)/1000,5)</f>
        <v>132.61997</v>
      </c>
      <c r="I12" s="31">
        <f>H12</f>
        <v>132.61997</v>
      </c>
      <c r="J12" s="31">
        <f>ROUND(F12*G12*K12,2)</f>
        <v>132619.97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10</v>
      </c>
      <c r="G15" s="31">
        <v>3.3</v>
      </c>
      <c r="H15" s="32">
        <f>ROUND((F15*G15*K15)/1000,5)</f>
        <v>9.8670000000000009</v>
      </c>
      <c r="I15" s="31">
        <f t="shared" ref="I15:I30" si="0">H15</f>
        <v>9.8670000000000009</v>
      </c>
      <c r="J15" s="31">
        <f>ROUND(F15*G15*K15,2)</f>
        <v>9867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59.48986</v>
      </c>
      <c r="I16" s="31">
        <f t="shared" si="0"/>
        <v>59.48986</v>
      </c>
      <c r="J16" s="31">
        <f>J17+J18</f>
        <v>59489.86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477.6</v>
      </c>
      <c r="G17" s="31">
        <v>2.88</v>
      </c>
      <c r="H17" s="32">
        <f>ROUND((F17*G17*C17)/1000,5)</f>
        <v>16.505859999999998</v>
      </c>
      <c r="I17" s="31">
        <f t="shared" si="0"/>
        <v>16.505859999999998</v>
      </c>
      <c r="J17" s="31">
        <f>ROUND(F17*G17*K17,2)</f>
        <v>16505.86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1432.8000000000002</v>
      </c>
      <c r="G18" s="31">
        <v>2.5</v>
      </c>
      <c r="H18" s="32">
        <f>ROUND((F18*G18*C18)/1000,5)</f>
        <v>42.984000000000002</v>
      </c>
      <c r="I18" s="31">
        <f t="shared" si="0"/>
        <v>42.984000000000002</v>
      </c>
      <c r="J18" s="31">
        <f>ROUND(F18*G18*K18,2)</f>
        <v>42984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100.8</v>
      </c>
      <c r="G19" s="31">
        <v>8.43</v>
      </c>
      <c r="H19" s="32">
        <f>ROUND((F19*G19*K19)/1000,5)</f>
        <v>0.84974000000000005</v>
      </c>
      <c r="I19" s="31">
        <f t="shared" si="0"/>
        <v>0.84974000000000005</v>
      </c>
      <c r="J19" s="31">
        <f>ROUND(F19*G19*K19,2)</f>
        <v>849.74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28.210799999999999</v>
      </c>
      <c r="I20" s="31">
        <f t="shared" si="0"/>
        <v>28.210799999999999</v>
      </c>
      <c r="J20" s="31">
        <f>J21+J22+J23+J24+J25+J26+J27+J28+J29+J30</f>
        <v>28210.799999999996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924</v>
      </c>
      <c r="G21" s="31">
        <v>2.81</v>
      </c>
      <c r="H21" s="32">
        <f t="shared" ref="H21:H30" si="1">ROUND((F21*G21*K21)/1000,5)</f>
        <v>23.451750000000001</v>
      </c>
      <c r="I21" s="31">
        <f t="shared" si="0"/>
        <v>23.451750000000001</v>
      </c>
      <c r="J21" s="31">
        <f t="shared" ref="J21:J30" si="2">ROUND(F21*G21*K21,2)</f>
        <v>23451.75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640</v>
      </c>
      <c r="G22" s="31">
        <v>1.75</v>
      </c>
      <c r="H22" s="32">
        <f t="shared" si="1"/>
        <v>8.4000000000000005E-2</v>
      </c>
      <c r="I22" s="31">
        <f t="shared" si="0"/>
        <v>8.4000000000000005E-2</v>
      </c>
      <c r="J22" s="31">
        <f t="shared" si="2"/>
        <v>84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701</v>
      </c>
      <c r="G23" s="31">
        <v>4.0999999999999996</v>
      </c>
      <c r="H23" s="32">
        <f t="shared" si="1"/>
        <v>0.65927999999999998</v>
      </c>
      <c r="I23" s="31">
        <f t="shared" si="0"/>
        <v>0.65927999999999998</v>
      </c>
      <c r="J23" s="31">
        <f t="shared" si="2"/>
        <v>659.28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702</v>
      </c>
      <c r="G24" s="31">
        <v>4.08</v>
      </c>
      <c r="H24" s="32">
        <f t="shared" si="1"/>
        <v>6.1690000000000002E-2</v>
      </c>
      <c r="I24" s="31">
        <f t="shared" si="0"/>
        <v>6.1690000000000002E-2</v>
      </c>
      <c r="J24" s="31">
        <f t="shared" si="2"/>
        <v>61.69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686</v>
      </c>
      <c r="G25" s="31">
        <v>3.93</v>
      </c>
      <c r="H25" s="32">
        <f t="shared" si="1"/>
        <v>8.2530000000000006E-2</v>
      </c>
      <c r="I25" s="31">
        <f t="shared" si="0"/>
        <v>8.2530000000000006E-2</v>
      </c>
      <c r="J25" s="31">
        <f t="shared" si="2"/>
        <v>82.53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925</v>
      </c>
      <c r="G26" s="31">
        <v>2.64</v>
      </c>
      <c r="H26" s="32">
        <f t="shared" si="1"/>
        <v>1.8913</v>
      </c>
      <c r="I26" s="31">
        <f t="shared" si="0"/>
        <v>1.8913</v>
      </c>
      <c r="J26" s="31">
        <f t="shared" si="2"/>
        <v>1891.3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704</v>
      </c>
      <c r="G27" s="31">
        <v>5.07</v>
      </c>
      <c r="H27" s="32">
        <f t="shared" si="1"/>
        <v>0.19469</v>
      </c>
      <c r="I27" s="31">
        <f t="shared" si="0"/>
        <v>0.19469</v>
      </c>
      <c r="J27" s="31">
        <f t="shared" si="2"/>
        <v>194.69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56</v>
      </c>
      <c r="G28" s="31">
        <v>2.52</v>
      </c>
      <c r="H28" s="32">
        <f t="shared" si="1"/>
        <v>3.024E-2</v>
      </c>
      <c r="I28" s="31">
        <f t="shared" si="0"/>
        <v>3.024E-2</v>
      </c>
      <c r="J28" s="31">
        <f t="shared" si="2"/>
        <v>30.24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20</v>
      </c>
      <c r="G30" s="31">
        <v>3.63</v>
      </c>
      <c r="H30" s="34">
        <f t="shared" si="1"/>
        <v>1.7423999999999999</v>
      </c>
      <c r="I30" s="31">
        <f t="shared" si="0"/>
        <v>1.7423999999999999</v>
      </c>
      <c r="J30" s="31">
        <f t="shared" si="2"/>
        <v>1742.4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206.03616</v>
      </c>
      <c r="I31" s="31">
        <f>I32+I33+I34</f>
        <v>206.03616</v>
      </c>
      <c r="J31" s="31">
        <f>J32+J33+J34</f>
        <v>206036.16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2864</v>
      </c>
      <c r="G32" s="31">
        <v>2.0099999999999998</v>
      </c>
      <c r="H32" s="32">
        <f>ROUND(F32*G32*K32/1000,5)</f>
        <v>11.51328</v>
      </c>
      <c r="I32" s="31">
        <f>H32</f>
        <v>11.51328</v>
      </c>
      <c r="J32" s="31">
        <f>ROUND(H32*1000,2)</f>
        <v>11513.28</v>
      </c>
      <c r="K32" s="3">
        <v>2</v>
      </c>
      <c r="L32" s="38"/>
      <c r="M32" s="38">
        <v>2864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2864</v>
      </c>
      <c r="G33" s="31">
        <v>7.67</v>
      </c>
      <c r="H33" s="32">
        <f>ROUND(G33*F33*K33/1000,5)</f>
        <v>65.900639999999996</v>
      </c>
      <c r="I33" s="31">
        <f>H33</f>
        <v>65.900639999999996</v>
      </c>
      <c r="J33" s="31">
        <f>ROUND(H33*1000,2)</f>
        <v>65900.639999999999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2864</v>
      </c>
      <c r="G34" s="31">
        <v>14.97</v>
      </c>
      <c r="H34" s="32">
        <f>ROUND(G34*F34*K34/1000,5)</f>
        <v>128.62224000000001</v>
      </c>
      <c r="I34" s="31">
        <f>H34</f>
        <v>128.62224000000001</v>
      </c>
      <c r="J34" s="31">
        <f>ROUND(H34*1000,2)</f>
        <v>128622.24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78.75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1256.24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2826.54</v>
      </c>
      <c r="G38" s="31">
        <v>1.65</v>
      </c>
      <c r="H38" s="32">
        <f>ROUND((F38*G38*K38)/1000,5)</f>
        <v>4.6637899999999997</v>
      </c>
      <c r="I38" s="31">
        <f>H38</f>
        <v>4.6637899999999997</v>
      </c>
      <c r="J38" s="31">
        <f>ROUND(F38*G38*K38,2)</f>
        <v>4663.79</v>
      </c>
      <c r="K38" s="3">
        <v>1</v>
      </c>
      <c r="L38" s="38">
        <f>M37+M38</f>
        <v>2826.54</v>
      </c>
      <c r="M38" s="38">
        <v>1570.3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78.75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59.25" customHeight="1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3">
        <v>0</v>
      </c>
      <c r="I41" s="39"/>
      <c r="J41" s="31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298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v>0</v>
      </c>
      <c r="G43" s="31">
        <v>222.21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1.1839999999999999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552.96153000000004</v>
      </c>
      <c r="I46" s="71">
        <f>I47+I53+I63+I68+I77+I85+I98+I103</f>
        <v>552.96153000000004</v>
      </c>
      <c r="J46" s="72">
        <f>J47+J53+J63+J68+J77+J85+J98+J103</f>
        <v>552961.53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</v>
      </c>
      <c r="I47" s="26">
        <f>I48+I49+I50+I51+I52</f>
        <v>0</v>
      </c>
      <c r="J47" s="23">
        <f>J48+J49+J50+J51+J52</f>
        <v>0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v>0</v>
      </c>
      <c r="I49" s="31"/>
      <c r="J49" s="31">
        <f>ROUND(H49*1000,2)</f>
        <v>0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v>0</v>
      </c>
      <c r="I50" s="31"/>
      <c r="J50" s="31">
        <f>ROUND(H50*1000,2)</f>
        <v>0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</v>
      </c>
      <c r="I53" s="26">
        <f>I54+I55+I56+I57+I58+I59+I60+I61+I62</f>
        <v>0</v>
      </c>
      <c r="J53" s="23">
        <f>J54+J55+J56+J57+J58+J59+J60+J61+J62</f>
        <v>0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v>0</v>
      </c>
      <c r="I59" s="31"/>
      <c r="J59" s="31">
        <f t="shared" si="3"/>
        <v>0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</v>
      </c>
      <c r="I68" s="26">
        <f>I69+I70+I71+I72+I75+I76</f>
        <v>0</v>
      </c>
      <c r="J68" s="23">
        <f>J69+J70+J71+J72+J73+J74+J75+J76</f>
        <v>0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2">
        <v>0</v>
      </c>
      <c r="I76" s="31"/>
      <c r="J76" s="31">
        <f>ROUND(H76*1000,2)</f>
        <v>0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0</v>
      </c>
      <c r="I77" s="26">
        <f>I78+I79+I80+I81+I82+I83+I84</f>
        <v>0</v>
      </c>
      <c r="J77" s="23">
        <f>J78+J79+J80+J81+J82+J83+J84</f>
        <v>0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v>0</v>
      </c>
      <c r="I78" s="31"/>
      <c r="J78" s="31">
        <f t="shared" ref="J78:J83" si="4">ROUND(H78*1000,2)</f>
        <v>0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v>0</v>
      </c>
      <c r="I81" s="31"/>
      <c r="J81" s="31">
        <f t="shared" si="4"/>
        <v>0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4">
        <v>0</v>
      </c>
      <c r="I84" s="31"/>
      <c r="J84" s="31"/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0</v>
      </c>
      <c r="I85" s="26">
        <f>I86+I87+I88+I89+I90+I91+I92+I93+I94+I95+I96+I97</f>
        <v>0</v>
      </c>
      <c r="J85" s="23">
        <f>J86+J87+J88+J89+J90+J91+J92+J93+J94+J95+J96+J97</f>
        <v>0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v>0</v>
      </c>
      <c r="I90" s="31"/>
      <c r="J90" s="31">
        <f t="shared" si="5"/>
        <v>0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v>0</v>
      </c>
      <c r="I96" s="31"/>
      <c r="J96" s="31">
        <f t="shared" si="5"/>
        <v>0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v>0</v>
      </c>
      <c r="I97" s="31"/>
      <c r="J97" s="31">
        <f t="shared" si="5"/>
        <v>0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</v>
      </c>
      <c r="I98" s="26">
        <f>I99+I100+I101+I102</f>
        <v>0</v>
      </c>
      <c r="J98" s="23">
        <f>J99+J100+J101+J102</f>
        <v>0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v>0</v>
      </c>
      <c r="I99" s="31">
        <v>0</v>
      </c>
      <c r="J99" s="31">
        <f>ROUND(H99*1000,2)</f>
        <v>0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I103</f>
        <v>552.96153000000004</v>
      </c>
      <c r="I103" s="25">
        <f>I104+I105+I106+I107+I108</f>
        <v>552.96153000000004</v>
      </c>
      <c r="J103" s="23">
        <f>J104+J105+J106+J107+J108</f>
        <v>552961.53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v>0</v>
      </c>
      <c r="I106" s="31"/>
      <c r="J106" s="31">
        <f>ROUND(H106*1000,2)</f>
        <v>0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</f>
        <v>552.96153000000004</v>
      </c>
      <c r="I108" s="34">
        <f>J197-I138</f>
        <v>552.96153000000004</v>
      </c>
      <c r="J108" s="31">
        <f>ROUND(H108*1000,2)</f>
        <v>552961.53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1321.7665699999998</v>
      </c>
      <c r="I109" s="71">
        <f>I110+I111+I112+I113+I114+I115+I116+I117+I118+I119+I120+I121+I122+I123+I124+I125+I126+I127+I128+I129+I130+I131+I132+I133+I134+I135+I136+I137+I138</f>
        <v>1321.7635699999998</v>
      </c>
      <c r="J109" s="72">
        <f>J110+J111+J112+J113+J114+J115+J116+J117+J118+J119+J120+J121+J122+J123+J124+J125+J126+J127+J128+J129+J130+J131+J132+J133+J134+J135+J136+J137+J138</f>
        <v>31523</v>
      </c>
      <c r="K109" s="73"/>
      <c r="BV109" s="74" t="s">
        <v>587</v>
      </c>
      <c r="CQ109" s="74" t="s">
        <v>587</v>
      </c>
    </row>
    <row r="110" spans="1:95" ht="126" x14ac:dyDescent="0.25">
      <c r="A110" s="27" t="s">
        <v>185</v>
      </c>
      <c r="B110" s="28" t="s">
        <v>184</v>
      </c>
      <c r="C110" s="29">
        <v>0</v>
      </c>
      <c r="D110" s="30" t="s">
        <v>121</v>
      </c>
      <c r="E110" s="18" t="s">
        <v>31</v>
      </c>
      <c r="F110" s="31">
        <v>0</v>
      </c>
      <c r="G110" s="31">
        <v>0</v>
      </c>
      <c r="H110" s="32">
        <v>0</v>
      </c>
      <c r="I110" s="31"/>
      <c r="J110" s="31">
        <f t="shared" ref="J110:J137" si="6">ROUND(H110*1000,2)</f>
        <v>0</v>
      </c>
      <c r="L110" s="38"/>
      <c r="M110" s="38"/>
      <c r="BW110" s="24"/>
    </row>
    <row r="111" spans="1:95" ht="52.5" customHeight="1" x14ac:dyDescent="0.25">
      <c r="A111" s="27" t="s">
        <v>183</v>
      </c>
      <c r="B111" s="28" t="s">
        <v>182</v>
      </c>
      <c r="C111" s="29">
        <v>0</v>
      </c>
      <c r="D111" s="28" t="s">
        <v>121</v>
      </c>
      <c r="E111" s="18" t="s">
        <v>31</v>
      </c>
      <c r="F111" s="40">
        <v>0</v>
      </c>
      <c r="G111" s="31">
        <v>0</v>
      </c>
      <c r="H111" s="34">
        <v>0</v>
      </c>
      <c r="I111" s="31"/>
      <c r="J111" s="31">
        <f t="shared" si="6"/>
        <v>0</v>
      </c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126" x14ac:dyDescent="0.25">
      <c r="A114" s="27" t="s">
        <v>177</v>
      </c>
      <c r="B114" s="28" t="s">
        <v>176</v>
      </c>
      <c r="C114" s="29">
        <v>0</v>
      </c>
      <c r="D114" s="30" t="s">
        <v>121</v>
      </c>
      <c r="E114" s="18" t="s">
        <v>31</v>
      </c>
      <c r="F114" s="31">
        <v>0</v>
      </c>
      <c r="G114" s="31">
        <v>0</v>
      </c>
      <c r="H114" s="32">
        <v>0</v>
      </c>
      <c r="I114" s="31"/>
      <c r="J114" s="31">
        <f t="shared" si="6"/>
        <v>0</v>
      </c>
      <c r="L114" s="38"/>
      <c r="M114" s="38"/>
      <c r="BW114" s="24"/>
    </row>
    <row r="115" spans="1:75" ht="87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87" customHeight="1" x14ac:dyDescent="0.25">
      <c r="A116" s="27" t="s">
        <v>173</v>
      </c>
      <c r="B116" s="28" t="s">
        <v>172</v>
      </c>
      <c r="C116" s="29">
        <v>0</v>
      </c>
      <c r="D116" s="28" t="s">
        <v>121</v>
      </c>
      <c r="E116" s="18" t="s">
        <v>31</v>
      </c>
      <c r="F116" s="40">
        <v>0</v>
      </c>
      <c r="G116" s="31">
        <v>0</v>
      </c>
      <c r="H116" s="34">
        <v>0</v>
      </c>
      <c r="I116" s="31"/>
      <c r="J116" s="31">
        <f t="shared" si="6"/>
        <v>0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55.5" customHeight="1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55.5" customHeight="1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31523</v>
      </c>
      <c r="H121" s="34">
        <v>31.523</v>
      </c>
      <c r="I121" s="31">
        <v>31.52</v>
      </c>
      <c r="J121" s="31">
        <f t="shared" si="6"/>
        <v>31523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0</v>
      </c>
      <c r="D125" s="28" t="s">
        <v>121</v>
      </c>
      <c r="E125" s="18" t="s">
        <v>31</v>
      </c>
      <c r="F125" s="40">
        <v>0</v>
      </c>
      <c r="G125" s="31">
        <v>0</v>
      </c>
      <c r="H125" s="34">
        <v>0</v>
      </c>
      <c r="I125" s="31"/>
      <c r="J125" s="31">
        <f t="shared" si="6"/>
        <v>0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0</v>
      </c>
      <c r="D126" s="28" t="s">
        <v>121</v>
      </c>
      <c r="E126" s="18" t="s">
        <v>31</v>
      </c>
      <c r="F126" s="40">
        <v>0</v>
      </c>
      <c r="G126" s="31">
        <v>0</v>
      </c>
      <c r="H126" s="34">
        <v>0</v>
      </c>
      <c r="I126" s="31"/>
      <c r="J126" s="31">
        <f t="shared" si="6"/>
        <v>0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0</v>
      </c>
      <c r="D128" s="28" t="s">
        <v>121</v>
      </c>
      <c r="E128" s="18" t="s">
        <v>31</v>
      </c>
      <c r="F128" s="40">
        <v>0</v>
      </c>
      <c r="G128" s="31">
        <v>0</v>
      </c>
      <c r="H128" s="34">
        <v>0</v>
      </c>
      <c r="I128" s="31"/>
      <c r="J128" s="31">
        <f t="shared" si="6"/>
        <v>0</v>
      </c>
      <c r="BW128" s="24"/>
    </row>
    <row r="129" spans="1:95" ht="69" customHeight="1" x14ac:dyDescent="0.25">
      <c r="A129" s="27" t="s">
        <v>145</v>
      </c>
      <c r="B129" s="28" t="s">
        <v>144</v>
      </c>
      <c r="C129" s="29">
        <v>0</v>
      </c>
      <c r="D129" s="28" t="s">
        <v>121</v>
      </c>
      <c r="E129" s="18" t="s">
        <v>31</v>
      </c>
      <c r="F129" s="40">
        <v>0</v>
      </c>
      <c r="G129" s="31">
        <v>0</v>
      </c>
      <c r="H129" s="34">
        <v>0</v>
      </c>
      <c r="I129" s="31"/>
      <c r="J129" s="31">
        <f t="shared" si="6"/>
        <v>0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47.25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52.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75.75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</f>
        <v>1290.2435699999999</v>
      </c>
      <c r="I138" s="34">
        <f>J197*0.7</f>
        <v>1290.2435699999999</v>
      </c>
      <c r="J138" s="31">
        <f>ROUND(L19,2)</f>
        <v>0</v>
      </c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39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18" t="s">
        <v>102</v>
      </c>
      <c r="F145" s="40">
        <v>0</v>
      </c>
      <c r="G145" s="31">
        <v>63.36</v>
      </c>
      <c r="H145" s="34">
        <v>0</v>
      </c>
      <c r="I145" s="31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225.0462</v>
      </c>
      <c r="I151" s="72">
        <f>I152+I153+I154</f>
        <v>225.05</v>
      </c>
      <c r="J151" s="72">
        <f ca="1">J152+J153+J154</f>
        <v>225046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5</v>
      </c>
      <c r="G152" s="40">
        <f ca="1">IF(F152&gt;0,J152/C152/F152,0)</f>
        <v>3750.77</v>
      </c>
      <c r="H152" s="32">
        <f ca="1">ROUND((C152*F152*G152/1000),5)</f>
        <v>225.0462</v>
      </c>
      <c r="I152" s="35">
        <v>225.05</v>
      </c>
      <c r="J152" s="31">
        <f ca="1">ROUND(H152*1000,2)</f>
        <v>225046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31.5" customHeight="1" x14ac:dyDescent="0.25">
      <c r="A162" s="27" t="s">
        <v>71</v>
      </c>
      <c r="B162" s="28" t="s">
        <v>70</v>
      </c>
      <c r="C162" s="29">
        <v>0</v>
      </c>
      <c r="D162" s="28"/>
      <c r="E162" s="18"/>
      <c r="F162" s="40">
        <v>0</v>
      </c>
      <c r="G162" s="31">
        <v>0</v>
      </c>
      <c r="H162" s="34">
        <v>0</v>
      </c>
      <c r="I162" s="31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28"/>
      <c r="E163" s="18"/>
      <c r="F163" s="40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62.213999999999999</v>
      </c>
      <c r="I165" s="72">
        <f>I166+I167+I168</f>
        <v>62.21</v>
      </c>
      <c r="J165" s="72">
        <f>J166+J167+J168</f>
        <v>62214</v>
      </c>
      <c r="K165" s="73"/>
    </row>
    <row r="166" spans="1:75" ht="56.25" customHeight="1" x14ac:dyDescent="0.25">
      <c r="A166" s="27" t="s">
        <v>63</v>
      </c>
      <c r="B166" s="28" t="s">
        <v>62</v>
      </c>
      <c r="C166" s="29">
        <f>IF(H166&gt;0,1,0)</f>
        <v>1</v>
      </c>
      <c r="D166" s="28" t="s">
        <v>32</v>
      </c>
      <c r="E166" s="18" t="s">
        <v>59</v>
      </c>
      <c r="F166" s="40">
        <f>IF(H166&gt;0,1,0)</f>
        <v>1</v>
      </c>
      <c r="G166" s="31">
        <f>J166</f>
        <v>62214</v>
      </c>
      <c r="H166" s="34">
        <v>62.213999999999999</v>
      </c>
      <c r="I166" s="31">
        <v>62.21</v>
      </c>
      <c r="J166" s="31">
        <f>ROUND(H166*1000,2)</f>
        <v>62214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181.92599999999999</v>
      </c>
      <c r="I169" s="72">
        <f>I170+I171+I172</f>
        <v>181.93</v>
      </c>
      <c r="J169" s="72">
        <f>J170+J171+J172</f>
        <v>181926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181926</v>
      </c>
      <c r="H170" s="32">
        <v>181.92599999999999</v>
      </c>
      <c r="I170" s="35">
        <v>181.93</v>
      </c>
      <c r="J170" s="31">
        <f>ROUND(H170*1000,2)</f>
        <v>181926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329.24</v>
      </c>
      <c r="I173" s="72">
        <v>329.24</v>
      </c>
      <c r="J173" s="72">
        <f>ROUND(H173*1000,2)</f>
        <v>329240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57.198</v>
      </c>
      <c r="I174" s="72">
        <v>57.2</v>
      </c>
      <c r="J174" s="72">
        <f>ROUND(H174*1000,2)</f>
        <v>57198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257.85899999999998</v>
      </c>
      <c r="I178" s="72">
        <f>I179+I180+I181</f>
        <v>257.86</v>
      </c>
      <c r="J178" s="72">
        <f>J179+J180+J181</f>
        <v>257859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72.75" customHeight="1" x14ac:dyDescent="0.25">
      <c r="A180" s="27" t="s">
        <v>30</v>
      </c>
      <c r="B180" s="28" t="s">
        <v>29</v>
      </c>
      <c r="C180" s="29">
        <v>0</v>
      </c>
      <c r="D180" s="28" t="s">
        <v>4</v>
      </c>
      <c r="E180" s="36"/>
      <c r="F180" s="40">
        <v>0</v>
      </c>
      <c r="G180" s="40">
        <v>0</v>
      </c>
      <c r="H180" s="32">
        <v>0</v>
      </c>
      <c r="I180" s="35">
        <v>0</v>
      </c>
      <c r="J180" s="31">
        <f>ROUND(H180*1000,2)</f>
        <v>0</v>
      </c>
      <c r="BW180" s="24"/>
    </row>
    <row r="181" spans="1:75" ht="56.25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v>257.85899999999998</v>
      </c>
      <c r="I181" s="31">
        <v>257.86</v>
      </c>
      <c r="J181" s="31">
        <f>ROUND(H181*1000,2)</f>
        <v>257859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4366.1255200000005</v>
      </c>
      <c r="I194" s="62">
        <f>I10+I9+I42+I46+I109+I139+I151+I155+I160+I165+I169+I173+I174+I175+I178+I45</f>
        <v>4366.12932</v>
      </c>
      <c r="J194" s="63">
        <f ca="1">J10+J9+J42+J46+J109+J139+J151+J155+J160+J165+J169+J173+J174+J175+J178+J45</f>
        <v>1985121.12</v>
      </c>
      <c r="K194" s="80"/>
    </row>
    <row r="195" spans="1:75" s="47" customFormat="1" ht="16.5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f>J195/1000</f>
        <v>5332.9789500000006</v>
      </c>
      <c r="I195" s="31">
        <f>J195/1000</f>
        <v>5332.9789500000006</v>
      </c>
      <c r="J195" s="31">
        <v>5332978.95</v>
      </c>
      <c r="K195" s="46"/>
    </row>
    <row r="196" spans="1:75" s="47" customFormat="1" ht="16.5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4366.12932</v>
      </c>
      <c r="J196" s="50">
        <f ca="1">J194</f>
        <v>1985121.12</v>
      </c>
      <c r="K196" s="46"/>
    </row>
    <row r="197" spans="1:75" x14ac:dyDescent="0.25">
      <c r="G197" s="10" t="s">
        <v>0</v>
      </c>
      <c r="H197" s="49">
        <f>H195-H194</f>
        <v>966.85343000000012</v>
      </c>
      <c r="I197" s="4">
        <f>I195-I196</f>
        <v>966.84963000000062</v>
      </c>
      <c r="J197" s="82">
        <v>1843.2050999999999</v>
      </c>
    </row>
    <row r="198" spans="1:75" x14ac:dyDescent="0.25">
      <c r="H198" s="49">
        <f>H9+H10+H42+H45+H46+H109+H139+H151+H155+H160+H165+H169+H173+H174+H175+H178+H182</f>
        <v>4366.1255200000005</v>
      </c>
      <c r="J198" s="51"/>
    </row>
    <row r="199" spans="1:75" x14ac:dyDescent="0.25">
      <c r="J199" s="51"/>
    </row>
    <row r="201" spans="1:75" x14ac:dyDescent="0.25">
      <c r="H201" s="49">
        <f>H195-H194</f>
        <v>966.85343000000012</v>
      </c>
      <c r="I201" s="52">
        <f>I199-I209</f>
        <v>0</v>
      </c>
    </row>
    <row r="206" spans="1:75" s="85" customFormat="1" ht="15" customHeight="1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ht="18" x14ac:dyDescent="0.25">
      <c r="A209" s="97"/>
      <c r="B209" s="97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5">
    <tabColor rgb="FFFFC000"/>
    <pageSetUpPr fitToPage="1"/>
  </sheetPr>
  <dimension ref="A1:CQ209"/>
  <sheetViews>
    <sheetView topLeftCell="A181" zoomScale="77" zoomScaleNormal="77" workbookViewId="0">
      <selection activeCell="DK193" sqref="DK193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559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174.83</v>
      </c>
      <c r="I9" s="72">
        <v>174.83</v>
      </c>
      <c r="J9" s="72">
        <f>ROUND(H9*1000,2)</f>
        <v>174830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187.28377</v>
      </c>
      <c r="I10" s="76">
        <f>I11+I12+I13+I14+I15+I16+I20+I31+I35+I38+I39+I40+I41+I19</f>
        <v>187.28377</v>
      </c>
      <c r="J10" s="72">
        <f>J11+J12+J13+J14+J15+J16+J20+J31+J35+J38+J39+J40+J41+J19</f>
        <v>187283.77000000002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32.17</v>
      </c>
      <c r="G11" s="31">
        <v>2.29</v>
      </c>
      <c r="H11" s="34">
        <f>ROUND((F11*G11*K11)/1000,5)</f>
        <v>22.02712</v>
      </c>
      <c r="I11" s="31">
        <f t="shared" ref="I11:I30" si="0">H11</f>
        <v>22.02712</v>
      </c>
      <c r="J11" s="31">
        <f>ROUND(F11*G11*K11,2)</f>
        <v>22027.119999999999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64.33</v>
      </c>
      <c r="G12" s="31">
        <v>2</v>
      </c>
      <c r="H12" s="34">
        <f>ROUND((F12*G12*C12)/1000,5)</f>
        <v>6.6903199999999998</v>
      </c>
      <c r="I12" s="31">
        <f t="shared" si="0"/>
        <v>6.6903199999999998</v>
      </c>
      <c r="J12" s="31">
        <f>ROUND(F12*G12*K12,2)</f>
        <v>6690.32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18</v>
      </c>
      <c r="G13" s="31">
        <v>3.04</v>
      </c>
      <c r="H13" s="34">
        <f>ROUND((F13*G13*K13)/1000,5)</f>
        <v>16.361280000000001</v>
      </c>
      <c r="I13" s="31">
        <f t="shared" si="0"/>
        <v>16.361280000000001</v>
      </c>
      <c r="J13" s="31">
        <f>ROUND(F13*G13*K13,2)</f>
        <v>16361.28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18</v>
      </c>
      <c r="G14" s="31">
        <v>19.350000000000001</v>
      </c>
      <c r="H14" s="32">
        <f>ROUND((F14*G14*K14)/1000,5)</f>
        <v>18.111599999999999</v>
      </c>
      <c r="I14" s="31">
        <f t="shared" si="0"/>
        <v>18.111599999999999</v>
      </c>
      <c r="J14" s="31">
        <f>ROUND(F14*G14*K14,2)</f>
        <v>18111.599999999999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si="0"/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3.2540100000000001</v>
      </c>
      <c r="I16" s="31">
        <f t="shared" si="0"/>
        <v>3.2540100000000001</v>
      </c>
      <c r="J16" s="31">
        <f>J17+J18</f>
        <v>3254.01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32.17</v>
      </c>
      <c r="G17" s="31">
        <v>3.29</v>
      </c>
      <c r="H17" s="32">
        <f>ROUND((F17*G17*C17)/1000,5)</f>
        <v>1.27007</v>
      </c>
      <c r="I17" s="31">
        <f t="shared" si="0"/>
        <v>1.27007</v>
      </c>
      <c r="J17" s="31">
        <f>ROUND(F17*G17*K17,2)</f>
        <v>1270.07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64.33</v>
      </c>
      <c r="G18" s="31">
        <v>2.57</v>
      </c>
      <c r="H18" s="32">
        <f>ROUND((F18*G18*C18)/1000,5)</f>
        <v>1.98394</v>
      </c>
      <c r="I18" s="31">
        <f t="shared" si="0"/>
        <v>1.98394</v>
      </c>
      <c r="J18" s="31">
        <f>ROUND(F18*G18*K18,2)</f>
        <v>1983.94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7.7873699999999992</v>
      </c>
      <c r="I20" s="31">
        <f t="shared" si="0"/>
        <v>7.7873699999999992</v>
      </c>
      <c r="J20" s="31">
        <f>J21+J22+J23+J24+J25+J26+J27+J28+J29+J30</f>
        <v>7787.3700000000008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926</v>
      </c>
      <c r="G21" s="31">
        <v>2.81</v>
      </c>
      <c r="H21" s="32">
        <f t="shared" ref="H21:H30" si="1">ROUND((F21*G21*K21)/1000,5)</f>
        <v>5.7672999999999996</v>
      </c>
      <c r="I21" s="31">
        <f t="shared" si="0"/>
        <v>5.7672999999999996</v>
      </c>
      <c r="J21" s="31">
        <f t="shared" ref="J21:J30" si="2">ROUND(F21*G21*K21,2)</f>
        <v>5767.3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927</v>
      </c>
      <c r="G26" s="31">
        <v>2.64</v>
      </c>
      <c r="H26" s="32">
        <f t="shared" si="1"/>
        <v>0.12737999999999999</v>
      </c>
      <c r="I26" s="31">
        <f t="shared" si="0"/>
        <v>0.12737999999999999</v>
      </c>
      <c r="J26" s="31">
        <f t="shared" si="2"/>
        <v>127.38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646</v>
      </c>
      <c r="G27" s="31">
        <v>5.07</v>
      </c>
      <c r="H27" s="32">
        <f t="shared" si="1"/>
        <v>0.14602000000000001</v>
      </c>
      <c r="I27" s="31">
        <f t="shared" si="0"/>
        <v>0.14602000000000001</v>
      </c>
      <c r="J27" s="31">
        <f t="shared" si="2"/>
        <v>146.02000000000001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30.895289999999999</v>
      </c>
      <c r="I31" s="31">
        <f>I32+I33+I34</f>
        <v>30.895289999999999</v>
      </c>
      <c r="J31" s="31">
        <f>J32+J33+J34</f>
        <v>30895.29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1143</v>
      </c>
      <c r="G32" s="31">
        <v>2.0099999999999998</v>
      </c>
      <c r="H32" s="32">
        <f>ROUND(F32*G32*K32/1000,5)</f>
        <v>4.5948599999999997</v>
      </c>
      <c r="I32" s="31">
        <f>H32</f>
        <v>4.5948599999999997</v>
      </c>
      <c r="J32" s="31">
        <f>ROUND(H32*1000,2)</f>
        <v>4594.8599999999997</v>
      </c>
      <c r="K32" s="3">
        <v>2</v>
      </c>
      <c r="L32" s="38"/>
      <c r="M32" s="38">
        <v>1143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1143</v>
      </c>
      <c r="G33" s="31">
        <v>7.67</v>
      </c>
      <c r="H33" s="32">
        <f>ROUND(G33*F33*K33/1000,5)</f>
        <v>26.300429999999999</v>
      </c>
      <c r="I33" s="31">
        <f>H33</f>
        <v>26.300429999999999</v>
      </c>
      <c r="J33" s="31">
        <f>ROUND(H33*1000,2)</f>
        <v>26300.43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731.6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1646.1</v>
      </c>
      <c r="G38" s="31">
        <v>1.65</v>
      </c>
      <c r="H38" s="32">
        <f>ROUND((F38*G38*K38)/1000,5)</f>
        <v>2.7160700000000002</v>
      </c>
      <c r="I38" s="31">
        <f>H38</f>
        <v>2.7160700000000002</v>
      </c>
      <c r="J38" s="31">
        <f>ROUND(F38*G38*K38,2)</f>
        <v>2716.07</v>
      </c>
      <c r="K38" s="3">
        <v>1</v>
      </c>
      <c r="L38" s="38">
        <f>M37+M38</f>
        <v>1646.1</v>
      </c>
      <c r="M38" s="38">
        <v>914.5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IF(G39&gt;0,365,0)</f>
        <v>365</v>
      </c>
      <c r="D39" s="30" t="s">
        <v>336</v>
      </c>
      <c r="E39" s="18" t="s">
        <v>335</v>
      </c>
      <c r="F39" s="31">
        <v>24</v>
      </c>
      <c r="G39" s="31">
        <v>8.32</v>
      </c>
      <c r="H39" s="32">
        <f>ROUND((F39*G39*K39)/1000,5)</f>
        <v>72.883200000000002</v>
      </c>
      <c r="I39" s="31">
        <f>H39</f>
        <v>72.883200000000002</v>
      </c>
      <c r="J39" s="31">
        <f>ROUND(F39*G39*K39,2)</f>
        <v>72883.199999999997</v>
      </c>
      <c r="K39" s="3">
        <v>365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28.387329999999999</v>
      </c>
      <c r="I42" s="72">
        <f>I43+I44</f>
        <v>28.387329999999999</v>
      </c>
      <c r="J42" s="72">
        <f>J43+J44</f>
        <v>28387.33</v>
      </c>
      <c r="K42" s="73"/>
      <c r="Q42" s="74" t="s">
        <v>327</v>
      </c>
      <c r="R42" s="74">
        <v>89</v>
      </c>
    </row>
    <row r="43" spans="1:95" ht="24.75" customHeight="1" x14ac:dyDescent="0.25">
      <c r="A43" s="27" t="s">
        <v>326</v>
      </c>
      <c r="B43" s="28" t="s">
        <v>325</v>
      </c>
      <c r="C43" s="29">
        <v>365</v>
      </c>
      <c r="D43" s="30" t="s">
        <v>324</v>
      </c>
      <c r="E43" s="18" t="s">
        <v>323</v>
      </c>
      <c r="F43" s="31">
        <f>IF(N43&gt;0,ROUND(N43*1,2),ROUND(N43*1,2))</f>
        <v>0.35</v>
      </c>
      <c r="G43" s="31">
        <v>222.21</v>
      </c>
      <c r="H43" s="32">
        <f>ROUND((F43*G43*K43)/1000,5)</f>
        <v>28.387329999999999</v>
      </c>
      <c r="I43" s="31">
        <f>H43</f>
        <v>28.387329999999999</v>
      </c>
      <c r="J43" s="31">
        <f>ROUND(H43*1000,2)</f>
        <v>28387.33</v>
      </c>
      <c r="K43" s="3">
        <v>365</v>
      </c>
      <c r="L43" s="38"/>
      <c r="M43" s="38"/>
      <c r="N43" s="4">
        <f>ROUND(R42*1.45/365,3)</f>
        <v>0.35399999999999998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114.50074799999993</v>
      </c>
      <c r="I46" s="71">
        <f>I47+I53+I63+I68+I77+I85+I98+I103</f>
        <v>114.50074799999996</v>
      </c>
      <c r="J46" s="72">
        <f>J47+J53+J63+J68+J77+J85+J98+J103</f>
        <v>111065.73000000001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5.7250300000000003</v>
      </c>
      <c r="I47" s="25">
        <f>I48+I49+I50+I51+I52</f>
        <v>0</v>
      </c>
      <c r="J47" s="23">
        <f>J48+J49+J50+J51+J52</f>
        <v>5725.0300000000007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3.4350200000000002</v>
      </c>
      <c r="I49" s="31"/>
      <c r="J49" s="31">
        <f>ROUND(H49*1000,2)</f>
        <v>3435.02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2.2900100000000001</v>
      </c>
      <c r="I50" s="31"/>
      <c r="J50" s="31">
        <f>ROUND(H50*1000,2)</f>
        <v>2290.0100000000002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8.0150500000000005</v>
      </c>
      <c r="I53" s="26">
        <f>I54+I55+I56+I57+I58+I59+I60+I61+I62</f>
        <v>0</v>
      </c>
      <c r="J53" s="23">
        <f>J54+J55+J56+J57+J58+J59+J60+J61+J62</f>
        <v>8015.05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8.0150500000000005</v>
      </c>
      <c r="I59" s="31"/>
      <c r="J59" s="31">
        <f t="shared" si="3"/>
        <v>8015.05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10.305070000000001</v>
      </c>
      <c r="I68" s="26">
        <f>I69+I70+I71+I72+I75+I76</f>
        <v>0</v>
      </c>
      <c r="J68" s="23">
        <f>J69+J70+J71+J72+J73+J74+J75+J76</f>
        <v>10305.07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10.305070000000001</v>
      </c>
      <c r="I76" s="31"/>
      <c r="J76" s="31">
        <f>ROUND(H76*1000,2)</f>
        <v>10305.07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16.030100000000001</v>
      </c>
      <c r="I77" s="26">
        <f>I78+I79+I80+I81+I82+I83+I84</f>
        <v>0</v>
      </c>
      <c r="J77" s="23">
        <f>J78+J79+J80+J81+J82+J83+J84</f>
        <v>12595.08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8.0150500000000005</v>
      </c>
      <c r="I78" s="31"/>
      <c r="J78" s="31">
        <f t="shared" ref="J78:J83" si="4">ROUND(H78*1000,2)</f>
        <v>8015.05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4.5800299999999998</v>
      </c>
      <c r="I81" s="31"/>
      <c r="J81" s="31">
        <f t="shared" si="4"/>
        <v>4580.03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3.4350200000000002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38.930250000000001</v>
      </c>
      <c r="I85" s="26">
        <f>I86+I87+I88+I89+I90+I91+I92+I93+I94+I95+I96+I97</f>
        <v>0</v>
      </c>
      <c r="J85" s="23">
        <f>J86+J87+J88+J89+J90+J91+J92+J93+J94+J95+J96+J97</f>
        <v>38930.25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13.74009</v>
      </c>
      <c r="I90" s="31"/>
      <c r="J90" s="31">
        <f t="shared" si="5"/>
        <v>13740.09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18.320119999999999</v>
      </c>
      <c r="I96" s="31"/>
      <c r="J96" s="31">
        <f t="shared" si="5"/>
        <v>18320.12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6.8700400000000004</v>
      </c>
      <c r="I97" s="31"/>
      <c r="J97" s="31">
        <f t="shared" si="5"/>
        <v>6870.04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4.5800299999999998</v>
      </c>
      <c r="I98" s="26">
        <f>I99+I100+I101+I102</f>
        <v>0</v>
      </c>
      <c r="J98" s="23">
        <f>J99+J100+J101+J102</f>
        <v>4580.03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4.5800299999999998</v>
      </c>
      <c r="I99" s="31">
        <v>0</v>
      </c>
      <c r="J99" s="31">
        <f>ROUND(H99*1000,2)</f>
        <v>4580.03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30.915217999999946</v>
      </c>
      <c r="I103" s="25">
        <f>I104+I105+I106+I107+I108</f>
        <v>114.50074799999996</v>
      </c>
      <c r="J103" s="23">
        <f>J104+J105+J106+J107+J108</f>
        <v>30915.219999999998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7.4425499999999998</v>
      </c>
      <c r="I106" s="31"/>
      <c r="J106" s="31">
        <f>ROUND(H106*1000,2)</f>
        <v>7442.55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23.472667999999945</v>
      </c>
      <c r="I108" s="34">
        <f>J197-I138-H181</f>
        <v>114.50074799999996</v>
      </c>
      <c r="J108" s="31">
        <f>ROUND(H108*1000,2)</f>
        <v>23472.67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392.77255199999985</v>
      </c>
      <c r="I109" s="71">
        <f>I110+I111+I112+I113+I114+I115+I116+I117+I118+I119+I120+I121+I122+I123+I124+I125+I126+I127+I128+I129+I130+I131+I132+I133+I134+I135+I136+I137+I138</f>
        <v>392.7705519999999</v>
      </c>
      <c r="J109" s="72">
        <f>J110+J111+J112+J113+J114+J115+J116+J117+J118+J119+J120+J121+J122+J123+J124+J125+J126+J127+J128+J129+J130+J131+J132+J133+J134+J135+J136+J137+J138</f>
        <v>368378.92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17424.03</v>
      </c>
      <c r="H110" s="33">
        <f>ROUND(($I$138*0.05),5)</f>
        <v>17.424029999999998</v>
      </c>
      <c r="I110" s="31"/>
      <c r="J110" s="31">
        <f t="shared" ref="J110:J137" si="6">ROUND(H110*1000,2)</f>
        <v>17424.03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87120.14</v>
      </c>
      <c r="H111" s="33">
        <f>ROUND(($I$138*0.25),5)</f>
        <v>87.120140000000006</v>
      </c>
      <c r="I111" s="31"/>
      <c r="J111" s="31">
        <f t="shared" si="6"/>
        <v>87120.14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41817.67</v>
      </c>
      <c r="H116" s="32">
        <f>ROUND(($I$138*0.12),5)</f>
        <v>41.81767</v>
      </c>
      <c r="I116" s="31"/>
      <c r="J116" s="31">
        <f t="shared" si="6"/>
        <v>41817.67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9299</v>
      </c>
      <c r="H120" s="34">
        <v>9.2989999999999995</v>
      </c>
      <c r="I120" s="31">
        <v>9.3000000000000007</v>
      </c>
      <c r="J120" s="31">
        <f t="shared" si="6"/>
        <v>9299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34993</v>
      </c>
      <c r="H121" s="34">
        <v>34.993000000000002</v>
      </c>
      <c r="I121" s="31">
        <v>34.99</v>
      </c>
      <c r="J121" s="31">
        <f t="shared" si="6"/>
        <v>34993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52272.08</v>
      </c>
      <c r="H125" s="32">
        <f>ROUND(($I$138*0.15),5)</f>
        <v>52.272080000000003</v>
      </c>
      <c r="I125" s="31"/>
      <c r="J125" s="31">
        <f t="shared" si="6"/>
        <v>52272.08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38332.859999999993</v>
      </c>
      <c r="H126" s="32">
        <f>ROUND(($I$138*0.11),5)</f>
        <v>38.332859999999997</v>
      </c>
      <c r="I126" s="31"/>
      <c r="J126" s="31">
        <f t="shared" si="6"/>
        <v>38332.86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24393.640000000003</v>
      </c>
      <c r="H128" s="32">
        <f>ROUND(($I$138*0.07),5)</f>
        <v>24.393640000000001</v>
      </c>
      <c r="I128" s="31"/>
      <c r="J128" s="31">
        <f t="shared" si="6"/>
        <v>24393.64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62726.5</v>
      </c>
      <c r="H129" s="32">
        <f>ROUND(($I$138*0.18),5)</f>
        <v>62.726500000000001</v>
      </c>
      <c r="I129" s="31"/>
      <c r="J129" s="31">
        <f t="shared" si="6"/>
        <v>62726.5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24.393631999999862</v>
      </c>
      <c r="I138" s="34">
        <f>J197*0.7</f>
        <v>348.48055199999988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18.606639999999999</v>
      </c>
      <c r="I139" s="72">
        <f>I140+I141+I142+I143+I144+I145+I146+I147+I148+I149+I150</f>
        <v>18.611640000000001</v>
      </c>
      <c r="J139" s="72">
        <f ca="1">J140+J141+J142+J143+J144+J145+J146+J147+J148+J149+J150</f>
        <v>18842.68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11845</v>
      </c>
      <c r="H142" s="34">
        <v>11.845000000000001</v>
      </c>
      <c r="I142" s="31">
        <v>11.85</v>
      </c>
      <c r="J142" s="31">
        <f t="shared" si="7"/>
        <v>11845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3</v>
      </c>
      <c r="G144" s="40">
        <v>9.1300000000000008</v>
      </c>
      <c r="H144" s="32">
        <f>ROUND((F144*G144*K144)/1000,5)</f>
        <v>1.42428</v>
      </c>
      <c r="I144" s="35">
        <f>H144</f>
        <v>1.42428</v>
      </c>
      <c r="J144" s="31">
        <f t="shared" si="7"/>
        <v>1424.28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3</v>
      </c>
      <c r="G145" s="40">
        <v>63.36</v>
      </c>
      <c r="H145" s="32">
        <f>ROUND((F145*G145*K145)/1000,5)</f>
        <v>2.2809599999999999</v>
      </c>
      <c r="I145" s="35">
        <f>H145</f>
        <v>2.2809599999999999</v>
      </c>
      <c r="J145" s="31">
        <f t="shared" si="7"/>
        <v>2280.96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3</v>
      </c>
      <c r="G147" s="40">
        <v>11.41</v>
      </c>
      <c r="H147" s="32">
        <f>ROUND((F147*G147*K147)/1000,5)</f>
        <v>0.41076000000000001</v>
      </c>
      <c r="I147" s="35">
        <f>H147</f>
        <v>0.41076000000000001</v>
      </c>
      <c r="J147" s="31">
        <f t="shared" si="7"/>
        <v>410.76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3</v>
      </c>
      <c r="G148" s="40">
        <v>881.88</v>
      </c>
      <c r="H148" s="32">
        <f>ROUND((F148*G148*K148)/1000,5)</f>
        <v>2.6456400000000002</v>
      </c>
      <c r="I148" s="35">
        <f>H148</f>
        <v>2.6456400000000002</v>
      </c>
      <c r="J148" s="31">
        <f t="shared" si="7"/>
        <v>2645.64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103.39596</v>
      </c>
      <c r="I151" s="72">
        <f>I152+I153+I154</f>
        <v>103.4</v>
      </c>
      <c r="J151" s="72">
        <f ca="1">J152+J153+J154</f>
        <v>103396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2872.11</v>
      </c>
      <c r="H152" s="32">
        <f ca="1">ROUND((C152*F152*G152/1000),5)</f>
        <v>103.39596</v>
      </c>
      <c r="I152" s="35">
        <v>103.4</v>
      </c>
      <c r="J152" s="31">
        <f ca="1">ROUND(H152*1000,2)</f>
        <v>103396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49.046999999999997</v>
      </c>
      <c r="I169" s="72">
        <f>I170+I171+I172</f>
        <v>49.05</v>
      </c>
      <c r="J169" s="72">
        <f>J170+J171+J172</f>
        <v>49047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49047</v>
      </c>
      <c r="H170" s="32">
        <v>49.046999999999997</v>
      </c>
      <c r="I170" s="35">
        <v>49.05</v>
      </c>
      <c r="J170" s="31">
        <f>ROUND(H170*1000,2)</f>
        <v>49047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71.366</v>
      </c>
      <c r="I173" s="72">
        <v>71.37</v>
      </c>
      <c r="J173" s="72">
        <f>ROUND(H173*1000,2)</f>
        <v>71366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13.436</v>
      </c>
      <c r="I174" s="72">
        <v>13.44</v>
      </c>
      <c r="J174" s="72">
        <f>ROUND(H174*1000,2)</f>
        <v>13436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34.848059999999997</v>
      </c>
      <c r="I178" s="72">
        <f>I179+I180+I181</f>
        <v>63.96</v>
      </c>
      <c r="J178" s="72">
        <f>J179+J180+J181</f>
        <v>34848.06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34.848059999999997</v>
      </c>
      <c r="I181" s="31">
        <v>63.96</v>
      </c>
      <c r="J181" s="31">
        <f>ROUND(H181*1000,2)</f>
        <v>34848.06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1188.4740599999998</v>
      </c>
      <c r="I194" s="62">
        <f>I10+I9+I42+I46+I109+I139+I151+I155+I160+I165+I169+I173+I174+I175+I178+I45</f>
        <v>1217.6040399999997</v>
      </c>
      <c r="J194" s="63">
        <f ca="1">J10+J9+J42+J46+J109+J139+J151+J155+J160+J165+J169+J173+J174+J175+J178+J45</f>
        <v>682178.71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1188.47406</v>
      </c>
      <c r="I195" s="31">
        <f>J195/1000</f>
        <v>1454.34475</v>
      </c>
      <c r="J195" s="31">
        <v>1454344.75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1217.6040399999997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236.74071000000026</v>
      </c>
      <c r="J197" s="82">
        <v>497.82935999999984</v>
      </c>
    </row>
    <row r="198" spans="1:75" hidden="1" x14ac:dyDescent="0.25">
      <c r="H198" s="49">
        <f>H9+H10+H42+H45+H46+H109+H139+H151+H155+H160+H165+H169+H173+H174+H175+H178+H182</f>
        <v>1188.4740599999998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6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12.52754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21.552954</v>
      </c>
      <c r="I9" s="72">
        <v>43.44</v>
      </c>
      <c r="J9" s="72">
        <f>ROUND(H9*1000,2)</f>
        <v>21552.95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73.912660000000002</v>
      </c>
      <c r="I10" s="76">
        <f>I11+I12+I13+I14+I15+I16+I20+I31+I35+I38+I39+I40+I41+I19</f>
        <v>73.912660000000002</v>
      </c>
      <c r="J10" s="72">
        <f>J11+J12+J13+J14+J15+J16+J20+J31+J35+J38+J39+J40+J41+J19</f>
        <v>65420.810000000005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83.33</v>
      </c>
      <c r="G11" s="31">
        <v>1.67</v>
      </c>
      <c r="H11" s="34">
        <f>ROUND((F11*G11*K11)/1000,5)</f>
        <v>41.609169999999999</v>
      </c>
      <c r="I11" s="31">
        <f>H11</f>
        <v>41.609169999999999</v>
      </c>
      <c r="J11" s="31">
        <f>ROUND(F11*G11*K11,2)</f>
        <v>41609.17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125-F11</f>
        <v>41.67</v>
      </c>
      <c r="G12" s="31">
        <v>1.27</v>
      </c>
      <c r="H12" s="34">
        <f>ROUND((F12*G12*C12)/1000,5)</f>
        <v>5.5037700000000003</v>
      </c>
      <c r="I12" s="31">
        <f>H12</f>
        <v>5.5037700000000003</v>
      </c>
      <c r="J12" s="31">
        <f>ROUND(F12*G12*K12,2)</f>
        <v>2751.89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11.479940000000001</v>
      </c>
      <c r="I16" s="31">
        <f t="shared" ref="I16:I29" si="0">H16</f>
        <v>11.479940000000001</v>
      </c>
      <c r="J16" s="31">
        <f>J17+J18</f>
        <v>5739.97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83.33</v>
      </c>
      <c r="G17" s="31">
        <v>4.07</v>
      </c>
      <c r="H17" s="32">
        <f>ROUND((F17*G17*C17)/1000,5)</f>
        <v>8.1396700000000006</v>
      </c>
      <c r="I17" s="31">
        <f t="shared" si="0"/>
        <v>8.1396700000000006</v>
      </c>
      <c r="J17" s="31">
        <f>ROUND(F17*G17*K17,2)</f>
        <v>4069.84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41.67</v>
      </c>
      <c r="G18" s="31">
        <v>3.34</v>
      </c>
      <c r="H18" s="32">
        <f>ROUND((F18*G18*C18)/1000,5)</f>
        <v>3.3402699999999999</v>
      </c>
      <c r="I18" s="31">
        <f t="shared" si="0"/>
        <v>3.3402699999999999</v>
      </c>
      <c r="J18" s="31">
        <f>ROUND(F18*G18*K18,2)</f>
        <v>1670.13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2.0496399999999997</v>
      </c>
      <c r="I20" s="31">
        <f t="shared" si="0"/>
        <v>2.0496399999999997</v>
      </c>
      <c r="J20" s="31">
        <f>J21+J22+J23+J24+J25+J26+J27+J28+J29+J30</f>
        <v>2049.6400000000003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929</v>
      </c>
      <c r="G21" s="31">
        <v>2.81</v>
      </c>
      <c r="H21" s="32">
        <f t="shared" ref="H21:H30" si="1">ROUND((F21*G21*K21)/1000,5)</f>
        <v>1.43293</v>
      </c>
      <c r="I21" s="31">
        <f t="shared" si="0"/>
        <v>1.43293</v>
      </c>
      <c r="J21" s="31">
        <f t="shared" ref="J21:J29" si="2">ROUND(F21*G21*K21,2)</f>
        <v>1432.93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928</v>
      </c>
      <c r="G26" s="31">
        <v>2.64</v>
      </c>
      <c r="H26" s="32">
        <f t="shared" si="1"/>
        <v>0.33</v>
      </c>
      <c r="I26" s="31">
        <f t="shared" si="0"/>
        <v>0.33</v>
      </c>
      <c r="J26" s="31">
        <f t="shared" si="2"/>
        <v>330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11.59587</v>
      </c>
      <c r="I31" s="31">
        <f>I32+I33+I34</f>
        <v>11.59587</v>
      </c>
      <c r="J31" s="31">
        <f>J32+J33+J34</f>
        <v>11595.87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429</v>
      </c>
      <c r="G32" s="31">
        <v>2.0099999999999998</v>
      </c>
      <c r="H32" s="32">
        <f>ROUND(F32*G32*K32/1000,5)</f>
        <v>1.72458</v>
      </c>
      <c r="I32" s="31">
        <f>H32</f>
        <v>1.72458</v>
      </c>
      <c r="J32" s="31">
        <f>ROUND(H32*1000,2)</f>
        <v>1724.58</v>
      </c>
      <c r="K32" s="3">
        <v>2</v>
      </c>
      <c r="L32" s="38"/>
      <c r="M32" s="38">
        <v>429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429</v>
      </c>
      <c r="G33" s="31">
        <v>7.67</v>
      </c>
      <c r="H33" s="32">
        <f>ROUND(G33*F33*K33/1000,5)</f>
        <v>9.8712900000000001</v>
      </c>
      <c r="I33" s="31">
        <f>H33</f>
        <v>9.8712900000000001</v>
      </c>
      <c r="J33" s="31">
        <f>ROUND(H33*1000,2)</f>
        <v>9871.2900000000009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393.76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885.96</v>
      </c>
      <c r="G38" s="31">
        <v>1.65</v>
      </c>
      <c r="H38" s="32">
        <f>ROUND((F38*G38*K38)/1000,5)</f>
        <v>1.46183</v>
      </c>
      <c r="I38" s="31">
        <f>H38</f>
        <v>1.46183</v>
      </c>
      <c r="J38" s="31">
        <f>ROUND(F38*G38*K38,2)</f>
        <v>1461.83</v>
      </c>
      <c r="K38" s="3">
        <v>1</v>
      </c>
      <c r="L38" s="38">
        <f>M37+M38</f>
        <v>885.96</v>
      </c>
      <c r="M38" s="38">
        <v>492.2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12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4.8000000000000001E-2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16.464767800000004</v>
      </c>
      <c r="I46" s="71">
        <f>I47+I53+I63+I68+I77+I85+I98+I103</f>
        <v>16.464767800000004</v>
      </c>
      <c r="J46" s="72">
        <f>J47+J53+J63+J68+J77+J85+J98+J103</f>
        <v>15970.83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0.82323999999999997</v>
      </c>
      <c r="I47" s="25">
        <f>I48+I49+I50+I51+I52</f>
        <v>0</v>
      </c>
      <c r="J47" s="23">
        <f>J48+J49+J50+J51+J52</f>
        <v>823.24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0.49393999999999999</v>
      </c>
      <c r="I49" s="31"/>
      <c r="J49" s="31">
        <f>ROUND(H49*1000,2)</f>
        <v>493.94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0.32929999999999998</v>
      </c>
      <c r="I50" s="31"/>
      <c r="J50" s="31">
        <f>ROUND(H50*1000,2)</f>
        <v>329.3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1.1525300000000001</v>
      </c>
      <c r="I53" s="26">
        <f>I54+I55+I56+I57+I58+I59+I60+I61+I62</f>
        <v>0</v>
      </c>
      <c r="J53" s="23">
        <f>J54+J55+J56+J57+J58+J59+J60+J61+J62</f>
        <v>1152.53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1.1525300000000001</v>
      </c>
      <c r="I59" s="31"/>
      <c r="J59" s="31">
        <f t="shared" si="3"/>
        <v>1152.53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1.48183</v>
      </c>
      <c r="I68" s="26">
        <f>I69+I70+I71+I72+I75+I76</f>
        <v>0</v>
      </c>
      <c r="J68" s="23">
        <f>J69+J70+J71+J72+J73+J74+J75+J76</f>
        <v>1481.83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1.48183</v>
      </c>
      <c r="I76" s="31"/>
      <c r="J76" s="31">
        <f>ROUND(H76*1000,2)</f>
        <v>1481.83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2.3050600000000001</v>
      </c>
      <c r="I77" s="26">
        <f>I78+I79+I80+I81+I82+I83+I84</f>
        <v>0</v>
      </c>
      <c r="J77" s="23">
        <f>J78+J79+J80+J81+J82+J83+J84</f>
        <v>1811.12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1.1525300000000001</v>
      </c>
      <c r="I78" s="31"/>
      <c r="J78" s="31">
        <f t="shared" ref="J78:J83" si="4">ROUND(H78*1000,2)</f>
        <v>1152.53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0.65859000000000001</v>
      </c>
      <c r="I81" s="31"/>
      <c r="J81" s="31">
        <f t="shared" si="4"/>
        <v>658.59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0.49393999999999999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5.59802</v>
      </c>
      <c r="I85" s="26">
        <f>I86+I87+I88+I89+I90+I91+I92+I93+I94+I95+I96+I97</f>
        <v>0</v>
      </c>
      <c r="J85" s="23">
        <f>J86+J87+J88+J89+J90+J91+J92+J93+J94+J95+J96+J97</f>
        <v>5598.02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1.97577</v>
      </c>
      <c r="I90" s="31"/>
      <c r="J90" s="31">
        <f t="shared" si="5"/>
        <v>1975.77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2.63436</v>
      </c>
      <c r="I96" s="31"/>
      <c r="J96" s="31">
        <f t="shared" si="5"/>
        <v>2634.36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0.98789000000000005</v>
      </c>
      <c r="I97" s="31"/>
      <c r="J97" s="31">
        <f t="shared" si="5"/>
        <v>987.89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0.65859000000000001</v>
      </c>
      <c r="I98" s="26">
        <f>I99+I100+I101+I102</f>
        <v>0</v>
      </c>
      <c r="J98" s="23">
        <f>J99+J100+J101+J102</f>
        <v>658.59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0.65859000000000001</v>
      </c>
      <c r="I99" s="31">
        <v>0</v>
      </c>
      <c r="J99" s="31">
        <f>ROUND(H99*1000,2)</f>
        <v>658.59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4.4454978000000036</v>
      </c>
      <c r="I103" s="25">
        <f>I104+I105+I106+I107+I108</f>
        <v>16.464767800000004</v>
      </c>
      <c r="J103" s="23">
        <f>J104+J105+J106+J107+J108</f>
        <v>4445.5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1.0702100000000001</v>
      </c>
      <c r="I106" s="31"/>
      <c r="J106" s="31">
        <f>ROUND(H106*1000,2)</f>
        <v>1070.21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3.3752878000000033</v>
      </c>
      <c r="I108" s="34">
        <f>J197-I138-H181</f>
        <v>16.464767800000004</v>
      </c>
      <c r="J108" s="31">
        <f>ROUND(H108*1000,2)</f>
        <v>3375.29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60.805148199999998</v>
      </c>
      <c r="I109" s="71">
        <f>I110+I111+I112+I113+I114+I115+I116+I117+I118+I119+I120+I121+I122+I123+I124+I125+I126+I127+I128+I129+I130+I131+I132+I133+I134+I135+I136+I137+I138</f>
        <v>60.8101482</v>
      </c>
      <c r="J109" s="72">
        <f>J110+J111+J112+J113+J114+J115+J116+J117+J118+J119+J120+J121+J122+J123+J124+J125+J126+J127+J128+J129+J130+J131+J132+J133+J134+J135+J136+J137+J138</f>
        <v>57297.450000000004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2505.5100000000002</v>
      </c>
      <c r="H110" s="33">
        <f>ROUND(($I$138*0.05),5)</f>
        <v>2.5055100000000001</v>
      </c>
      <c r="I110" s="31"/>
      <c r="J110" s="31">
        <f t="shared" ref="J110:J137" si="6">ROUND(H110*1000,2)</f>
        <v>2505.5100000000002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12527.54</v>
      </c>
      <c r="H111" s="33">
        <f>ROUND(($I$138*0.25),5)</f>
        <v>12.52754</v>
      </c>
      <c r="I111" s="31"/>
      <c r="J111" s="31">
        <f t="shared" si="6"/>
        <v>12527.54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6013.2199999999993</v>
      </c>
      <c r="H116" s="32">
        <f>ROUND(($I$138*0.12),5)</f>
        <v>6.0132199999999996</v>
      </c>
      <c r="I116" s="31"/>
      <c r="J116" s="31">
        <f t="shared" si="6"/>
        <v>6013.22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10695</v>
      </c>
      <c r="H121" s="34">
        <v>10.695</v>
      </c>
      <c r="I121" s="31">
        <v>10.7</v>
      </c>
      <c r="J121" s="31">
        <f t="shared" si="6"/>
        <v>10695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7516.5199999999995</v>
      </c>
      <c r="H125" s="32">
        <f>ROUND(($I$138*0.15),5)</f>
        <v>7.5165199999999999</v>
      </c>
      <c r="I125" s="31"/>
      <c r="J125" s="31">
        <f t="shared" si="6"/>
        <v>7516.52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5512.1200000000008</v>
      </c>
      <c r="H126" s="32">
        <f>ROUND(($I$138*0.11),5)</f>
        <v>5.5121200000000004</v>
      </c>
      <c r="I126" s="31"/>
      <c r="J126" s="31">
        <f t="shared" si="6"/>
        <v>5512.12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3507.71</v>
      </c>
      <c r="H128" s="32">
        <f>ROUND(($I$138*0.07),5)</f>
        <v>3.5077099999999999</v>
      </c>
      <c r="I128" s="31"/>
      <c r="J128" s="31">
        <f t="shared" si="6"/>
        <v>3507.71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9019.83</v>
      </c>
      <c r="H129" s="32">
        <f>ROUND(($I$138*0.18),5)</f>
        <v>9.0198300000000007</v>
      </c>
      <c r="I129" s="31"/>
      <c r="J129" s="31">
        <f t="shared" si="6"/>
        <v>9019.83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3.5076981999999957</v>
      </c>
      <c r="I138" s="34">
        <f>J197*0.7</f>
        <v>50.110148199999998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5.3840000000000003</v>
      </c>
      <c r="I165" s="72">
        <f>I166+I167+I168</f>
        <v>5.38</v>
      </c>
      <c r="J165" s="72">
        <f>J166+J167+J168</f>
        <v>5384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5384</v>
      </c>
      <c r="H166" s="34">
        <v>5.3840000000000003</v>
      </c>
      <c r="I166" s="31">
        <v>5.38</v>
      </c>
      <c r="J166" s="31">
        <f>ROUND(H166*1000,2)</f>
        <v>5384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12.186</v>
      </c>
      <c r="I169" s="72">
        <f>I170+I171+I172</f>
        <v>12.19</v>
      </c>
      <c r="J169" s="72">
        <f>J170+J171+J172</f>
        <v>12186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12186</v>
      </c>
      <c r="H170" s="32">
        <v>12.186</v>
      </c>
      <c r="I170" s="35">
        <v>12.19</v>
      </c>
      <c r="J170" s="31">
        <f>ROUND(H170*1000,2)</f>
        <v>12186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13.256</v>
      </c>
      <c r="I173" s="72">
        <v>13.26</v>
      </c>
      <c r="J173" s="72">
        <f>ROUND(H173*1000,2)</f>
        <v>13256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6.9569999999999999</v>
      </c>
      <c r="I174" s="72">
        <v>6.96</v>
      </c>
      <c r="J174" s="72">
        <f>ROUND(H174*1000,2)</f>
        <v>6957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5.0110099999999997</v>
      </c>
      <c r="I178" s="72">
        <f>I179+I180+I181</f>
        <v>15.84</v>
      </c>
      <c r="J178" s="72">
        <f>J179+J180+J181</f>
        <v>5011.01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5.0110099999999997</v>
      </c>
      <c r="I181" s="31">
        <v>15.84</v>
      </c>
      <c r="J181" s="31">
        <f>ROUND(H181*1000,2)</f>
        <v>5011.01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215.52954</v>
      </c>
      <c r="I194" s="62">
        <f>I10+I9+I42+I46+I109+I139+I151+I155+I160+I165+I169+I173+I174+I175+I178+I45</f>
        <v>248.26757600000002</v>
      </c>
      <c r="J194" s="63">
        <f ca="1">J10+J9+J42+J46+J109+J139+J151+J155+J160+J165+J169+J173+J174+J175+J178+J45</f>
        <v>137869.79999999999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215.52954</v>
      </c>
      <c r="I195" s="31">
        <f>J195/1000</f>
        <v>282.6087</v>
      </c>
      <c r="J195" s="31">
        <v>282608.7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248.26757600000002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34.341123999999979</v>
      </c>
      <c r="J197" s="82">
        <v>71.585926000000001</v>
      </c>
    </row>
    <row r="198" spans="1:75" hidden="1" x14ac:dyDescent="0.25">
      <c r="H198" s="49">
        <f>H9+H10+H42+H45+H46+H109+H139+H151+H155+H160+H165+H169+H173+H174+H175+H178+H182</f>
        <v>215.52954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B0F0"/>
    <pageSetUpPr fitToPage="1"/>
  </sheetPr>
  <dimension ref="A1:CQ210"/>
  <sheetViews>
    <sheetView topLeftCell="A175" zoomScale="77" zoomScaleNormal="77" workbookViewId="0">
      <selection activeCell="H182" sqref="H182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customWidth="1"/>
    <col min="10" max="10" width="18" style="2" customWidth="1"/>
    <col min="11" max="11" width="14" style="3" customWidth="1"/>
    <col min="12" max="12" width="16.140625" style="4" customWidth="1"/>
    <col min="13" max="13" width="41" style="4" customWidth="1"/>
    <col min="14" max="14" width="15.5703125" style="4" customWidth="1"/>
    <col min="15" max="15" width="18.140625" style="4" customWidth="1"/>
    <col min="16" max="16" width="9.140625" style="4" customWidth="1"/>
    <col min="17" max="17" width="19.140625" style="4" customWidth="1"/>
    <col min="18" max="18" width="45" style="4" customWidth="1"/>
    <col min="19" max="73" width="9.140625" style="4" customWidth="1"/>
    <col min="74" max="74" width="15.7109375" style="4" customWidth="1"/>
    <col min="75" max="75" width="9.85546875" style="4" customWidth="1"/>
    <col min="76" max="94" width="9.140625" style="4" customWidth="1"/>
    <col min="95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2" t="s">
        <v>966</v>
      </c>
      <c r="B4" s="102"/>
      <c r="C4" s="102"/>
      <c r="D4" s="102"/>
      <c r="E4" s="102"/>
      <c r="F4" s="102"/>
      <c r="G4" s="102"/>
      <c r="H4" s="102"/>
      <c r="I4" s="1"/>
    </row>
    <row r="5" spans="1:75" ht="19.5" x14ac:dyDescent="0.25">
      <c r="A5" s="90" t="s">
        <v>426</v>
      </c>
      <c r="B5" s="90"/>
      <c r="C5" s="90"/>
      <c r="D5" s="90"/>
      <c r="E5" s="90"/>
      <c r="F5" s="90"/>
      <c r="G5" s="90"/>
      <c r="H5" s="90"/>
      <c r="I5" s="1"/>
    </row>
    <row r="6" spans="1:75" ht="16.5" x14ac:dyDescent="0.25">
      <c r="A6" s="1"/>
      <c r="B6" s="1"/>
      <c r="C6" s="5"/>
      <c r="D6" s="1"/>
      <c r="E6" s="1"/>
      <c r="F6" s="6"/>
      <c r="G6" s="99" t="s">
        <v>406</v>
      </c>
      <c r="H6" s="99"/>
      <c r="I6" s="92"/>
    </row>
    <row r="7" spans="1:75" ht="16.5" x14ac:dyDescent="0.25">
      <c r="G7" s="11"/>
      <c r="H7" s="12"/>
      <c r="I7" s="92"/>
    </row>
    <row r="8" spans="1:75" ht="113.25" customHeight="1" x14ac:dyDescent="0.25">
      <c r="A8" s="13" t="s">
        <v>405</v>
      </c>
      <c r="B8" s="14" t="s">
        <v>404</v>
      </c>
      <c r="C8" s="14" t="s">
        <v>403</v>
      </c>
      <c r="D8" s="14"/>
      <c r="E8" s="14" t="s">
        <v>402</v>
      </c>
      <c r="F8" s="15" t="s">
        <v>401</v>
      </c>
      <c r="G8" s="15" t="s">
        <v>400</v>
      </c>
      <c r="H8" s="16" t="s">
        <v>399</v>
      </c>
      <c r="I8" s="14" t="s">
        <v>398</v>
      </c>
      <c r="J8" s="14" t="s">
        <v>397</v>
      </c>
      <c r="L8" s="17"/>
    </row>
    <row r="9" spans="1:75" s="9" customFormat="1" ht="19.5" customHeight="1" x14ac:dyDescent="0.25">
      <c r="A9" s="53">
        <v>1</v>
      </c>
      <c r="B9" s="91">
        <v>2</v>
      </c>
      <c r="C9" s="101">
        <v>3</v>
      </c>
      <c r="D9" s="101"/>
      <c r="E9" s="91">
        <v>4</v>
      </c>
      <c r="F9" s="91">
        <v>5</v>
      </c>
      <c r="G9" s="91">
        <v>6</v>
      </c>
      <c r="H9" s="91">
        <v>7</v>
      </c>
      <c r="I9" s="91">
        <v>7</v>
      </c>
      <c r="J9" s="54"/>
      <c r="K9" s="55"/>
    </row>
    <row r="10" spans="1:75" s="74" customFormat="1" ht="31.5" customHeight="1" x14ac:dyDescent="0.25">
      <c r="A10" s="65">
        <v>1</v>
      </c>
      <c r="B10" s="66" t="s">
        <v>396</v>
      </c>
      <c r="C10" s="67"/>
      <c r="D10" s="68"/>
      <c r="E10" s="69"/>
      <c r="F10" s="70"/>
      <c r="G10" s="70"/>
      <c r="H10" s="71">
        <v>292.06</v>
      </c>
      <c r="I10" s="72">
        <v>292.06</v>
      </c>
      <c r="J10" s="72">
        <f>ROUND(H10*1000,2)</f>
        <v>292060</v>
      </c>
      <c r="K10" s="73"/>
      <c r="BV10" s="74" t="s">
        <v>578</v>
      </c>
    </row>
    <row r="11" spans="1:75" s="74" customFormat="1" ht="58.5" customHeight="1" x14ac:dyDescent="0.25">
      <c r="A11" s="65">
        <v>2</v>
      </c>
      <c r="B11" s="68" t="s">
        <v>395</v>
      </c>
      <c r="C11" s="67"/>
      <c r="D11" s="68"/>
      <c r="E11" s="69"/>
      <c r="F11" s="70"/>
      <c r="G11" s="70"/>
      <c r="H11" s="75">
        <f>H12+H13+H14+H15+H16+H17+H20+H21+H32+H36+H39+H40</f>
        <v>233.77513999999999</v>
      </c>
      <c r="I11" s="76">
        <f>I12+I13+I14+I15+I16+I17+I21+I32+I36+I39+I40+I41+I42+I20</f>
        <v>233.77513999999999</v>
      </c>
      <c r="J11" s="72">
        <f>J12+J13+J14+J15+J16+J17+J21+J32+J36+J39+J40+J41+J42+J20</f>
        <v>233775.13999999996</v>
      </c>
      <c r="K11" s="73"/>
      <c r="BV11" s="74">
        <f>H11-101.27</f>
        <v>132.50513999999998</v>
      </c>
    </row>
    <row r="12" spans="1:75" ht="40.5" customHeight="1" x14ac:dyDescent="0.25">
      <c r="A12" s="27" t="s">
        <v>394</v>
      </c>
      <c r="B12" s="30" t="s">
        <v>393</v>
      </c>
      <c r="C12" s="29">
        <v>299</v>
      </c>
      <c r="D12" s="30" t="s">
        <v>336</v>
      </c>
      <c r="E12" s="18" t="s">
        <v>335</v>
      </c>
      <c r="F12" s="40">
        <v>181.17</v>
      </c>
      <c r="G12" s="31">
        <v>2.04</v>
      </c>
      <c r="H12" s="34">
        <f>ROUND((F12*G12*K12)/1000,5)</f>
        <v>110.50645</v>
      </c>
      <c r="I12" s="31">
        <f>H12</f>
        <v>110.50645</v>
      </c>
      <c r="J12" s="31">
        <f>ROUND(F12*G12*K12,2)</f>
        <v>110506.45</v>
      </c>
      <c r="K12" s="64">
        <v>299</v>
      </c>
      <c r="BW12" s="24"/>
    </row>
    <row r="13" spans="1:75" ht="40.5" customHeight="1" x14ac:dyDescent="0.25">
      <c r="A13" s="27" t="s">
        <v>392</v>
      </c>
      <c r="B13" s="30" t="s">
        <v>391</v>
      </c>
      <c r="C13" s="29">
        <v>52</v>
      </c>
      <c r="D13" s="30" t="s">
        <v>112</v>
      </c>
      <c r="E13" s="18" t="s">
        <v>335</v>
      </c>
      <c r="F13" s="40">
        <f>543.5-F12</f>
        <v>362.33000000000004</v>
      </c>
      <c r="G13" s="31">
        <v>1.78</v>
      </c>
      <c r="H13" s="34">
        <f>ROUND((F13*G13*C13)/1000,5)</f>
        <v>33.537260000000003</v>
      </c>
      <c r="I13" s="31">
        <f>H13</f>
        <v>33.537260000000003</v>
      </c>
      <c r="J13" s="31">
        <f>ROUND(F13*G13*K13,2)</f>
        <v>33537.26</v>
      </c>
      <c r="K13" s="64">
        <v>52</v>
      </c>
      <c r="BW13" s="24"/>
    </row>
    <row r="14" spans="1:75" ht="40.5" customHeight="1" x14ac:dyDescent="0.25">
      <c r="A14" s="27" t="s">
        <v>390</v>
      </c>
      <c r="B14" s="30" t="s">
        <v>389</v>
      </c>
      <c r="C14" s="29">
        <v>0</v>
      </c>
      <c r="D14" s="30" t="s">
        <v>336</v>
      </c>
      <c r="E14" s="18" t="s">
        <v>335</v>
      </c>
      <c r="F14" s="40">
        <v>0</v>
      </c>
      <c r="G14" s="31">
        <v>0</v>
      </c>
      <c r="H14" s="34">
        <f>ROUND((F14*G14*K14)/1000,5)</f>
        <v>0</v>
      </c>
      <c r="I14" s="31"/>
      <c r="J14" s="31"/>
      <c r="K14" s="64"/>
      <c r="BW14" s="24"/>
    </row>
    <row r="15" spans="1:75" ht="24.75" customHeight="1" x14ac:dyDescent="0.25">
      <c r="A15" s="27" t="s">
        <v>388</v>
      </c>
      <c r="B15" s="28" t="s">
        <v>387</v>
      </c>
      <c r="C15" s="29">
        <v>0</v>
      </c>
      <c r="D15" s="30" t="s">
        <v>112</v>
      </c>
      <c r="E15" s="18" t="s">
        <v>102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386</v>
      </c>
      <c r="B16" s="28" t="s">
        <v>385</v>
      </c>
      <c r="C16" s="29">
        <v>0</v>
      </c>
      <c r="D16" s="30" t="s">
        <v>336</v>
      </c>
      <c r="E16" s="18" t="s">
        <v>335</v>
      </c>
      <c r="F16" s="31">
        <f>ROUND(F153*2,2)</f>
        <v>4</v>
      </c>
      <c r="G16" s="31">
        <v>3.3</v>
      </c>
      <c r="H16" s="32">
        <f>ROUND((F16*G16*K16)/1000,5)</f>
        <v>3.9468000000000001</v>
      </c>
      <c r="I16" s="31">
        <f t="shared" ref="I16:I31" si="0">H16</f>
        <v>3.9468000000000001</v>
      </c>
      <c r="J16" s="31">
        <f>ROUND(F16*G16*K16,2)</f>
        <v>3946.8</v>
      </c>
      <c r="K16" s="3">
        <v>299</v>
      </c>
      <c r="L16" s="38"/>
      <c r="M16" s="38"/>
      <c r="BW16" s="24"/>
    </row>
    <row r="17" spans="1:75" ht="24.75" customHeight="1" x14ac:dyDescent="0.25">
      <c r="A17" s="27" t="s">
        <v>384</v>
      </c>
      <c r="B17" s="28" t="s">
        <v>383</v>
      </c>
      <c r="C17" s="29" t="s">
        <v>960</v>
      </c>
      <c r="D17" s="30">
        <v>0</v>
      </c>
      <c r="E17" s="18">
        <v>0</v>
      </c>
      <c r="F17" s="31" t="s">
        <v>960</v>
      </c>
      <c r="G17" s="31" t="s">
        <v>960</v>
      </c>
      <c r="H17" s="32">
        <f>H18+H19</f>
        <v>17.131139999999998</v>
      </c>
      <c r="I17" s="31">
        <f t="shared" si="0"/>
        <v>17.131139999999998</v>
      </c>
      <c r="J17" s="31">
        <f>J18+J19</f>
        <v>17131.14</v>
      </c>
      <c r="L17" s="38"/>
      <c r="M17" s="38"/>
      <c r="BW17" s="24"/>
    </row>
    <row r="18" spans="1:75" ht="31.5" x14ac:dyDescent="0.25">
      <c r="A18" s="27" t="s">
        <v>382</v>
      </c>
      <c r="B18" s="28" t="s">
        <v>381</v>
      </c>
      <c r="C18" s="29">
        <v>12</v>
      </c>
      <c r="D18" s="30" t="s">
        <v>105</v>
      </c>
      <c r="E18" s="18" t="s">
        <v>335</v>
      </c>
      <c r="F18" s="31">
        <f>F12</f>
        <v>181.17</v>
      </c>
      <c r="G18" s="31">
        <v>2.88</v>
      </c>
      <c r="H18" s="32">
        <f>ROUND((F18*G18*C18)/1000,5)</f>
        <v>6.2612399999999999</v>
      </c>
      <c r="I18" s="31">
        <f t="shared" si="0"/>
        <v>6.2612399999999999</v>
      </c>
      <c r="J18" s="31">
        <f>ROUND(F18*G18*K18,2)</f>
        <v>6261.24</v>
      </c>
      <c r="K18" s="3">
        <v>12</v>
      </c>
      <c r="L18" s="38"/>
      <c r="M18" s="38"/>
      <c r="BW18" s="24"/>
    </row>
    <row r="19" spans="1:75" ht="31.5" x14ac:dyDescent="0.25">
      <c r="A19" s="27" t="s">
        <v>380</v>
      </c>
      <c r="B19" s="28" t="s">
        <v>379</v>
      </c>
      <c r="C19" s="29">
        <v>12</v>
      </c>
      <c r="D19" s="30" t="s">
        <v>105</v>
      </c>
      <c r="E19" s="18" t="s">
        <v>335</v>
      </c>
      <c r="F19" s="31">
        <f>F13</f>
        <v>362.33000000000004</v>
      </c>
      <c r="G19" s="31">
        <v>2.5</v>
      </c>
      <c r="H19" s="32">
        <f>ROUND((F19*G19*C19)/1000,5)</f>
        <v>10.869899999999999</v>
      </c>
      <c r="I19" s="31">
        <f t="shared" si="0"/>
        <v>10.869899999999999</v>
      </c>
      <c r="J19" s="31">
        <f>ROUND(F19*G19*K19,2)</f>
        <v>10869.9</v>
      </c>
      <c r="K19" s="3">
        <v>12</v>
      </c>
      <c r="L19" s="38"/>
      <c r="M19" s="38"/>
      <c r="BW19" s="24"/>
    </row>
    <row r="20" spans="1:75" ht="24.75" customHeight="1" x14ac:dyDescent="0.25">
      <c r="A20" s="27" t="s">
        <v>378</v>
      </c>
      <c r="B20" s="28" t="s">
        <v>377</v>
      </c>
      <c r="C20" s="29">
        <v>1</v>
      </c>
      <c r="D20" s="30" t="s">
        <v>32</v>
      </c>
      <c r="E20" s="18" t="s">
        <v>335</v>
      </c>
      <c r="F20" s="31">
        <v>100.8</v>
      </c>
      <c r="G20" s="31">
        <v>8.43</v>
      </c>
      <c r="H20" s="32">
        <f>ROUND((F20*G20*K20)/1000,5)</f>
        <v>0.84974000000000005</v>
      </c>
      <c r="I20" s="31">
        <f t="shared" si="0"/>
        <v>0.84974000000000005</v>
      </c>
      <c r="J20" s="31">
        <f>ROUND(F20*G20*K20,2)</f>
        <v>849.74</v>
      </c>
      <c r="K20" s="3">
        <v>1</v>
      </c>
      <c r="L20" s="38"/>
      <c r="M20" s="38"/>
      <c r="BW20" s="24"/>
    </row>
    <row r="21" spans="1:75" ht="24.75" customHeight="1" x14ac:dyDescent="0.25">
      <c r="A21" s="27" t="s">
        <v>376</v>
      </c>
      <c r="B21" s="28" t="s">
        <v>375</v>
      </c>
      <c r="C21" s="29" t="s">
        <v>960</v>
      </c>
      <c r="D21" s="30">
        <v>0</v>
      </c>
      <c r="E21" s="18">
        <v>0</v>
      </c>
      <c r="F21" s="31" t="s">
        <v>960</v>
      </c>
      <c r="G21" s="31" t="s">
        <v>960</v>
      </c>
      <c r="H21" s="32">
        <f>H22+H23+H24+H25+H26+H27+H28+H29+H30+H31</f>
        <v>23.374559999999995</v>
      </c>
      <c r="I21" s="31">
        <f t="shared" si="0"/>
        <v>23.374559999999995</v>
      </c>
      <c r="J21" s="31">
        <f>J22+J23+J24+J25+J26+J27+J28+J29+J30+J31</f>
        <v>23374.559999999994</v>
      </c>
      <c r="L21" s="38"/>
      <c r="M21" s="38"/>
      <c r="BW21" s="24"/>
    </row>
    <row r="22" spans="1:75" ht="24.75" customHeight="1" x14ac:dyDescent="0.25">
      <c r="A22" s="27" t="s">
        <v>374</v>
      </c>
      <c r="B22" s="28" t="s">
        <v>373</v>
      </c>
      <c r="C22" s="29">
        <v>1</v>
      </c>
      <c r="D22" s="30" t="s">
        <v>32</v>
      </c>
      <c r="E22" s="18" t="s">
        <v>335</v>
      </c>
      <c r="F22" s="31" t="s">
        <v>700</v>
      </c>
      <c r="G22" s="31">
        <v>2.81</v>
      </c>
      <c r="H22" s="32">
        <f t="shared" ref="H22:H31" si="1">ROUND((F22*G22*K22)/1000,5)</f>
        <v>20.83053</v>
      </c>
      <c r="I22" s="31">
        <f t="shared" si="0"/>
        <v>20.83053</v>
      </c>
      <c r="J22" s="31">
        <f t="shared" ref="J22:J31" si="2">ROUND(F22*G22*K22,2)</f>
        <v>20830.53</v>
      </c>
      <c r="K22" s="3">
        <v>1</v>
      </c>
      <c r="L22" s="38"/>
      <c r="M22" s="38"/>
      <c r="BW22" s="24"/>
    </row>
    <row r="23" spans="1:75" ht="31.5" x14ac:dyDescent="0.25">
      <c r="A23" s="27" t="s">
        <v>372</v>
      </c>
      <c r="B23" s="28" t="s">
        <v>371</v>
      </c>
      <c r="C23" s="29">
        <v>1</v>
      </c>
      <c r="D23" s="30" t="s">
        <v>32</v>
      </c>
      <c r="E23" s="18" t="s">
        <v>102</v>
      </c>
      <c r="F23" s="31" t="s">
        <v>640</v>
      </c>
      <c r="G23" s="31">
        <v>1.75</v>
      </c>
      <c r="H23" s="32">
        <f t="shared" si="1"/>
        <v>8.4000000000000005E-2</v>
      </c>
      <c r="I23" s="31">
        <f t="shared" si="0"/>
        <v>8.4000000000000005E-2</v>
      </c>
      <c r="J23" s="31">
        <f t="shared" si="2"/>
        <v>84</v>
      </c>
      <c r="K23" s="3">
        <v>1</v>
      </c>
      <c r="L23" s="38"/>
      <c r="M23" s="38"/>
      <c r="BW23" s="24"/>
    </row>
    <row r="24" spans="1:75" ht="31.5" x14ac:dyDescent="0.25">
      <c r="A24" s="27" t="s">
        <v>370</v>
      </c>
      <c r="B24" s="28" t="s">
        <v>369</v>
      </c>
      <c r="C24" s="29">
        <v>1</v>
      </c>
      <c r="D24" s="30" t="s">
        <v>32</v>
      </c>
      <c r="E24" s="18" t="s">
        <v>335</v>
      </c>
      <c r="F24" s="31" t="s">
        <v>701</v>
      </c>
      <c r="G24" s="31">
        <v>4.0999999999999996</v>
      </c>
      <c r="H24" s="32">
        <f t="shared" si="1"/>
        <v>0.65927999999999998</v>
      </c>
      <c r="I24" s="31">
        <f t="shared" si="0"/>
        <v>0.65927999999999998</v>
      </c>
      <c r="J24" s="31">
        <f t="shared" si="2"/>
        <v>659.28</v>
      </c>
      <c r="K24" s="3">
        <v>1</v>
      </c>
      <c r="L24" s="38"/>
      <c r="M24" s="38"/>
      <c r="BW24" s="24"/>
    </row>
    <row r="25" spans="1:75" ht="24.75" customHeight="1" x14ac:dyDescent="0.25">
      <c r="A25" s="27" t="s">
        <v>368</v>
      </c>
      <c r="B25" s="28" t="s">
        <v>367</v>
      </c>
      <c r="C25" s="29">
        <v>2</v>
      </c>
      <c r="D25" s="30" t="s">
        <v>32</v>
      </c>
      <c r="E25" s="18" t="s">
        <v>335</v>
      </c>
      <c r="F25" s="31" t="s">
        <v>702</v>
      </c>
      <c r="G25" s="31">
        <v>4.08</v>
      </c>
      <c r="H25" s="32">
        <f t="shared" si="1"/>
        <v>6.1690000000000002E-2</v>
      </c>
      <c r="I25" s="31">
        <f t="shared" si="0"/>
        <v>6.1690000000000002E-2</v>
      </c>
      <c r="J25" s="31">
        <f t="shared" si="2"/>
        <v>61.69</v>
      </c>
      <c r="K25" s="3">
        <v>2</v>
      </c>
      <c r="L25" s="38"/>
      <c r="M25" s="38"/>
      <c r="BW25" s="24"/>
    </row>
    <row r="26" spans="1:75" ht="24.75" customHeight="1" x14ac:dyDescent="0.25">
      <c r="A26" s="27" t="s">
        <v>366</v>
      </c>
      <c r="B26" s="28" t="s">
        <v>365</v>
      </c>
      <c r="C26" s="29">
        <v>1</v>
      </c>
      <c r="D26" s="30" t="s">
        <v>32</v>
      </c>
      <c r="E26" s="18" t="s">
        <v>335</v>
      </c>
      <c r="F26" s="31" t="s">
        <v>686</v>
      </c>
      <c r="G26" s="31">
        <v>3.93</v>
      </c>
      <c r="H26" s="32">
        <f t="shared" si="1"/>
        <v>8.2530000000000006E-2</v>
      </c>
      <c r="I26" s="31">
        <f t="shared" si="0"/>
        <v>8.2530000000000006E-2</v>
      </c>
      <c r="J26" s="31">
        <f t="shared" si="2"/>
        <v>82.53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364</v>
      </c>
      <c r="B27" s="28" t="s">
        <v>363</v>
      </c>
      <c r="C27" s="29">
        <v>1</v>
      </c>
      <c r="D27" s="30" t="s">
        <v>32</v>
      </c>
      <c r="E27" s="18" t="s">
        <v>335</v>
      </c>
      <c r="F27" s="31" t="s">
        <v>703</v>
      </c>
      <c r="G27" s="31">
        <v>2.64</v>
      </c>
      <c r="H27" s="32">
        <f t="shared" si="1"/>
        <v>0.71741999999999995</v>
      </c>
      <c r="I27" s="31">
        <f t="shared" si="0"/>
        <v>0.71741999999999995</v>
      </c>
      <c r="J27" s="31">
        <f t="shared" si="2"/>
        <v>717.42</v>
      </c>
      <c r="K27" s="3">
        <v>1</v>
      </c>
      <c r="L27" s="38"/>
      <c r="M27" s="38"/>
      <c r="BW27" s="24"/>
    </row>
    <row r="28" spans="1:75" ht="24.75" customHeight="1" x14ac:dyDescent="0.25">
      <c r="A28" s="27" t="s">
        <v>362</v>
      </c>
      <c r="B28" s="28" t="s">
        <v>361</v>
      </c>
      <c r="C28" s="29">
        <v>2</v>
      </c>
      <c r="D28" s="30" t="s">
        <v>32</v>
      </c>
      <c r="E28" s="18" t="s">
        <v>335</v>
      </c>
      <c r="F28" s="31" t="s">
        <v>704</v>
      </c>
      <c r="G28" s="31">
        <v>5.07</v>
      </c>
      <c r="H28" s="32">
        <f t="shared" si="1"/>
        <v>0.19469</v>
      </c>
      <c r="I28" s="31">
        <f t="shared" si="0"/>
        <v>0.19469</v>
      </c>
      <c r="J28" s="31">
        <f t="shared" si="2"/>
        <v>194.69</v>
      </c>
      <c r="K28" s="3">
        <v>2</v>
      </c>
      <c r="L28" s="38"/>
      <c r="M28" s="38"/>
      <c r="BW28" s="24"/>
    </row>
    <row r="29" spans="1:75" ht="31.5" x14ac:dyDescent="0.25">
      <c r="A29" s="27" t="s">
        <v>360</v>
      </c>
      <c r="B29" s="28" t="s">
        <v>359</v>
      </c>
      <c r="C29" s="29">
        <v>1</v>
      </c>
      <c r="D29" s="30" t="s">
        <v>32</v>
      </c>
      <c r="E29" s="18" t="s">
        <v>335</v>
      </c>
      <c r="F29" s="31" t="s">
        <v>56</v>
      </c>
      <c r="G29" s="31">
        <v>2.52</v>
      </c>
      <c r="H29" s="32">
        <f t="shared" si="1"/>
        <v>3.024E-2</v>
      </c>
      <c r="I29" s="31">
        <f t="shared" si="0"/>
        <v>3.024E-2</v>
      </c>
      <c r="J29" s="31">
        <f t="shared" si="2"/>
        <v>30.24</v>
      </c>
      <c r="K29" s="3">
        <v>1</v>
      </c>
      <c r="L29" s="38"/>
      <c r="M29" s="38"/>
      <c r="BW29" s="24"/>
    </row>
    <row r="30" spans="1:75" ht="24.75" customHeight="1" x14ac:dyDescent="0.25">
      <c r="A30" s="27" t="s">
        <v>358</v>
      </c>
      <c r="B30" s="28" t="s">
        <v>357</v>
      </c>
      <c r="C30" s="29">
        <v>1</v>
      </c>
      <c r="D30" s="30" t="s">
        <v>32</v>
      </c>
      <c r="E30" s="18" t="s">
        <v>335</v>
      </c>
      <c r="F30" s="31" t="s">
        <v>642</v>
      </c>
      <c r="G30" s="31">
        <v>2.0499999999999998</v>
      </c>
      <c r="H30" s="32">
        <f t="shared" si="1"/>
        <v>1.7219999999999999E-2</v>
      </c>
      <c r="I30" s="31">
        <f t="shared" si="0"/>
        <v>1.7219999999999999E-2</v>
      </c>
      <c r="J30" s="31">
        <f t="shared" si="2"/>
        <v>17.22</v>
      </c>
      <c r="K30" s="3">
        <v>1</v>
      </c>
      <c r="L30" s="38"/>
      <c r="M30" s="38"/>
      <c r="BW30" s="24"/>
    </row>
    <row r="31" spans="1:75" ht="31.5" x14ac:dyDescent="0.25">
      <c r="A31" s="27" t="s">
        <v>356</v>
      </c>
      <c r="B31" s="28" t="s">
        <v>355</v>
      </c>
      <c r="C31" s="29">
        <v>24</v>
      </c>
      <c r="D31" s="28" t="s">
        <v>81</v>
      </c>
      <c r="E31" s="18" t="s">
        <v>335</v>
      </c>
      <c r="F31" s="40">
        <f>ROUND(F153*4,2)</f>
        <v>8</v>
      </c>
      <c r="G31" s="31">
        <v>3.63</v>
      </c>
      <c r="H31" s="34">
        <f t="shared" si="1"/>
        <v>0.69696000000000002</v>
      </c>
      <c r="I31" s="31">
        <f t="shared" si="0"/>
        <v>0.69696000000000002</v>
      </c>
      <c r="J31" s="31">
        <f t="shared" si="2"/>
        <v>696.96</v>
      </c>
      <c r="K31" s="3">
        <v>24</v>
      </c>
      <c r="BW31" s="24"/>
    </row>
    <row r="32" spans="1:75" ht="24.75" customHeight="1" x14ac:dyDescent="0.25">
      <c r="A32" s="27" t="s">
        <v>354</v>
      </c>
      <c r="B32" s="28" t="s">
        <v>353</v>
      </c>
      <c r="C32" s="29" t="s">
        <v>960</v>
      </c>
      <c r="D32" s="30">
        <v>0</v>
      </c>
      <c r="E32" s="18">
        <v>0</v>
      </c>
      <c r="F32" s="31" t="s">
        <v>960</v>
      </c>
      <c r="G32" s="31" t="s">
        <v>960</v>
      </c>
      <c r="H32" s="32">
        <f>H33+H34+H35</f>
        <v>40.788270000000004</v>
      </c>
      <c r="I32" s="31">
        <f>I33+I34+I35</f>
        <v>40.788270000000004</v>
      </c>
      <c r="J32" s="31">
        <f>J33+J34+J35</f>
        <v>40788.269999999997</v>
      </c>
      <c r="L32" s="38"/>
      <c r="M32" s="38"/>
      <c r="BW32" s="24"/>
    </row>
    <row r="33" spans="1:95" ht="47.25" x14ac:dyDescent="0.25">
      <c r="A33" s="27" t="s">
        <v>352</v>
      </c>
      <c r="B33" s="28" t="s">
        <v>351</v>
      </c>
      <c r="C33" s="29">
        <v>2</v>
      </c>
      <c r="D33" s="30" t="s">
        <v>32</v>
      </c>
      <c r="E33" s="18" t="s">
        <v>335</v>
      </c>
      <c r="F33" s="31">
        <v>1509</v>
      </c>
      <c r="G33" s="31">
        <v>2.0099999999999998</v>
      </c>
      <c r="H33" s="32">
        <f>ROUND(F33*G33*K33/1000,5)</f>
        <v>6.0661800000000001</v>
      </c>
      <c r="I33" s="31">
        <f>H33</f>
        <v>6.0661800000000001</v>
      </c>
      <c r="J33" s="31">
        <f>ROUND(H33*1000,2)</f>
        <v>6066.18</v>
      </c>
      <c r="K33" s="3">
        <v>2</v>
      </c>
      <c r="L33" s="38"/>
      <c r="M33" s="38">
        <v>1509</v>
      </c>
      <c r="BW33" s="24"/>
    </row>
    <row r="34" spans="1:95" ht="24.75" customHeight="1" x14ac:dyDescent="0.25">
      <c r="A34" s="27" t="s">
        <v>350</v>
      </c>
      <c r="B34" s="28" t="s">
        <v>349</v>
      </c>
      <c r="C34" s="29">
        <v>3</v>
      </c>
      <c r="D34" s="30" t="s">
        <v>4</v>
      </c>
      <c r="E34" s="18" t="s">
        <v>31</v>
      </c>
      <c r="F34" s="31">
        <v>1509</v>
      </c>
      <c r="G34" s="31">
        <v>7.67</v>
      </c>
      <c r="H34" s="32">
        <f>ROUND(G34*F34*K34/1000,5)</f>
        <v>34.722090000000001</v>
      </c>
      <c r="I34" s="31">
        <f>H34</f>
        <v>34.722090000000001</v>
      </c>
      <c r="J34" s="31">
        <f>ROUND(H34*1000,2)</f>
        <v>34722.089999999997</v>
      </c>
      <c r="K34" s="3">
        <v>3</v>
      </c>
      <c r="L34" s="38"/>
      <c r="M34" s="38"/>
      <c r="BW34" s="24"/>
    </row>
    <row r="35" spans="1:95" ht="24.75" customHeight="1" x14ac:dyDescent="0.25">
      <c r="A35" s="27" t="s">
        <v>348</v>
      </c>
      <c r="B35" s="28" t="s">
        <v>347</v>
      </c>
      <c r="C35" s="29">
        <v>0</v>
      </c>
      <c r="D35" s="30" t="s">
        <v>4</v>
      </c>
      <c r="E35" s="18" t="s">
        <v>31</v>
      </c>
      <c r="F35" s="31">
        <v>0</v>
      </c>
      <c r="G35" s="31">
        <v>0</v>
      </c>
      <c r="H35" s="32">
        <f>ROUND(G35*F35*K35/1000,5)</f>
        <v>0</v>
      </c>
      <c r="I35" s="31">
        <f>H35</f>
        <v>0</v>
      </c>
      <c r="J35" s="31">
        <f>ROUND(H35*1000,2)</f>
        <v>0</v>
      </c>
      <c r="K35" s="3">
        <v>3</v>
      </c>
      <c r="L35" s="38"/>
      <c r="M35" s="38"/>
      <c r="BW35" s="24"/>
    </row>
    <row r="36" spans="1:95" ht="31.5" x14ac:dyDescent="0.25">
      <c r="A36" s="27" t="s">
        <v>346</v>
      </c>
      <c r="B36" s="28" t="s">
        <v>345</v>
      </c>
      <c r="C36" s="29" t="s">
        <v>960</v>
      </c>
      <c r="D36" s="30">
        <v>0</v>
      </c>
      <c r="E36" s="18">
        <v>0</v>
      </c>
      <c r="F36" s="31" t="s">
        <v>960</v>
      </c>
      <c r="G36" s="31" t="s">
        <v>960</v>
      </c>
      <c r="H36" s="32">
        <f>H37+H38</f>
        <v>0</v>
      </c>
      <c r="I36" s="31">
        <f>I37+I38</f>
        <v>0</v>
      </c>
      <c r="J36" s="31">
        <f>J37+J38</f>
        <v>0</v>
      </c>
      <c r="L36" s="38"/>
      <c r="M36" s="38"/>
      <c r="BW36" s="24"/>
    </row>
    <row r="37" spans="1:95" ht="24.75" customHeight="1" x14ac:dyDescent="0.25">
      <c r="A37" s="27" t="s">
        <v>344</v>
      </c>
      <c r="B37" s="28" t="s">
        <v>343</v>
      </c>
      <c r="C37" s="29"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v>0</v>
      </c>
      <c r="I37" s="31">
        <v>0</v>
      </c>
      <c r="J37" s="31">
        <v>0</v>
      </c>
      <c r="L37" s="38"/>
      <c r="M37" s="38"/>
      <c r="BW37" s="24"/>
    </row>
    <row r="38" spans="1:95" ht="78.75" x14ac:dyDescent="0.25">
      <c r="A38" s="27" t="s">
        <v>342</v>
      </c>
      <c r="B38" s="28" t="s">
        <v>341</v>
      </c>
      <c r="C38" s="29">
        <f>IF(F38&gt;0,2,0)</f>
        <v>0</v>
      </c>
      <c r="D38" s="30" t="s">
        <v>78</v>
      </c>
      <c r="E38" s="18" t="s">
        <v>102</v>
      </c>
      <c r="F38" s="31">
        <v>0</v>
      </c>
      <c r="G38" s="31">
        <v>0</v>
      </c>
      <c r="H38" s="32">
        <f>ROUND(G38*F38*C38/1000,5)</f>
        <v>0</v>
      </c>
      <c r="I38" s="31"/>
      <c r="J38" s="31"/>
      <c r="L38" s="38"/>
      <c r="M38" s="38">
        <v>980.72</v>
      </c>
      <c r="BW38" s="24"/>
    </row>
    <row r="39" spans="1:95" ht="24.75" customHeight="1" x14ac:dyDescent="0.25">
      <c r="A39" s="27" t="s">
        <v>340</v>
      </c>
      <c r="B39" s="28" t="s">
        <v>339</v>
      </c>
      <c r="C39" s="29">
        <v>1</v>
      </c>
      <c r="D39" s="30" t="s">
        <v>32</v>
      </c>
      <c r="E39" s="18" t="s">
        <v>335</v>
      </c>
      <c r="F39" s="31">
        <f>L39</f>
        <v>2206.62</v>
      </c>
      <c r="G39" s="31">
        <v>1.65</v>
      </c>
      <c r="H39" s="32">
        <f>ROUND((F39*G39*K39)/1000,5)</f>
        <v>3.6409199999999999</v>
      </c>
      <c r="I39" s="31">
        <f>H39</f>
        <v>3.6409199999999999</v>
      </c>
      <c r="J39" s="31">
        <f>ROUND(F39*G39*K39,2)</f>
        <v>3640.92</v>
      </c>
      <c r="K39" s="3">
        <v>1</v>
      </c>
      <c r="L39" s="38">
        <f>M38+M39</f>
        <v>2206.62</v>
      </c>
      <c r="M39" s="38">
        <v>1225.9000000000001</v>
      </c>
      <c r="BW39" s="24"/>
    </row>
    <row r="40" spans="1:95" ht="24.75" customHeight="1" x14ac:dyDescent="0.25">
      <c r="A40" s="27" t="s">
        <v>338</v>
      </c>
      <c r="B40" s="28" t="s">
        <v>337</v>
      </c>
      <c r="C40" s="29">
        <f>IF(G40&gt;0,299,0)</f>
        <v>299</v>
      </c>
      <c r="D40" s="30" t="s">
        <v>336</v>
      </c>
      <c r="E40" s="18" t="s">
        <v>335</v>
      </c>
      <c r="F40" s="31">
        <v>0</v>
      </c>
      <c r="G40" s="31">
        <v>8.32</v>
      </c>
      <c r="H40" s="32">
        <f>ROUND((F40*G40*K40)/1000,5)</f>
        <v>0</v>
      </c>
      <c r="I40" s="31"/>
      <c r="J40" s="31"/>
      <c r="L40" s="38"/>
      <c r="M40" s="38"/>
      <c r="BW40" s="24"/>
    </row>
    <row r="41" spans="1:95" ht="78.75" x14ac:dyDescent="0.25">
      <c r="A41" s="27" t="s">
        <v>334</v>
      </c>
      <c r="B41" s="28" t="s">
        <v>333</v>
      </c>
      <c r="C41" s="29">
        <v>0</v>
      </c>
      <c r="D41" s="30" t="s">
        <v>332</v>
      </c>
      <c r="E41" s="18" t="s">
        <v>31</v>
      </c>
      <c r="F41" s="31">
        <v>0</v>
      </c>
      <c r="G41" s="31">
        <v>0</v>
      </c>
      <c r="H41" s="32">
        <f>ROUND(G41*F41/1000,5)</f>
        <v>0</v>
      </c>
      <c r="I41" s="31">
        <f>H41</f>
        <v>0</v>
      </c>
      <c r="J41" s="31">
        <f>ROUND(H41*1000,2)</f>
        <v>0</v>
      </c>
      <c r="L41" s="38"/>
      <c r="M41" s="38"/>
      <c r="BW41" s="24"/>
    </row>
    <row r="42" spans="1:95" ht="59.25" customHeight="1" x14ac:dyDescent="0.25">
      <c r="A42" s="27" t="s">
        <v>331</v>
      </c>
      <c r="B42" s="28" t="s">
        <v>330</v>
      </c>
      <c r="C42" s="29" t="s">
        <v>960</v>
      </c>
      <c r="D42" s="30">
        <v>0</v>
      </c>
      <c r="E42" s="18">
        <v>0</v>
      </c>
      <c r="F42" s="31" t="s">
        <v>960</v>
      </c>
      <c r="G42" s="31" t="s">
        <v>960</v>
      </c>
      <c r="H42" s="33">
        <v>0</v>
      </c>
      <c r="I42" s="39"/>
      <c r="J42" s="31"/>
      <c r="BW42" s="24"/>
    </row>
    <row r="43" spans="1:95" s="74" customFormat="1" ht="31.5" customHeight="1" x14ac:dyDescent="0.25">
      <c r="A43" s="65" t="s">
        <v>329</v>
      </c>
      <c r="B43" s="66" t="s">
        <v>328</v>
      </c>
      <c r="C43" s="67"/>
      <c r="D43" s="68"/>
      <c r="E43" s="69"/>
      <c r="F43" s="70"/>
      <c r="G43" s="70"/>
      <c r="H43" s="71">
        <f>H44+H45</f>
        <v>0</v>
      </c>
      <c r="I43" s="72">
        <f>I44+I45</f>
        <v>0</v>
      </c>
      <c r="J43" s="72">
        <f>J44+J45</f>
        <v>0</v>
      </c>
      <c r="K43" s="73"/>
      <c r="Q43" s="74" t="s">
        <v>327</v>
      </c>
      <c r="R43" s="74">
        <v>103</v>
      </c>
    </row>
    <row r="44" spans="1:95" ht="24.75" customHeight="1" x14ac:dyDescent="0.25">
      <c r="A44" s="27" t="s">
        <v>326</v>
      </c>
      <c r="B44" s="28" t="s">
        <v>325</v>
      </c>
      <c r="C44" s="29">
        <v>0</v>
      </c>
      <c r="D44" s="30" t="s">
        <v>324</v>
      </c>
      <c r="E44" s="18" t="s">
        <v>323</v>
      </c>
      <c r="F44" s="31">
        <v>0</v>
      </c>
      <c r="G44" s="31">
        <v>0</v>
      </c>
      <c r="H44" s="32">
        <f>ROUND((F44*G44*K44)/1000,5)</f>
        <v>0</v>
      </c>
      <c r="I44" s="31"/>
      <c r="J44" s="31"/>
      <c r="L44" s="38"/>
      <c r="M44" s="38"/>
      <c r="N44" s="4">
        <f>ROUND(R43*1.45/365,3)</f>
        <v>0.40899999999999997</v>
      </c>
      <c r="O44" s="4" t="s">
        <v>322</v>
      </c>
      <c r="Q44" s="4" t="s">
        <v>321</v>
      </c>
      <c r="BW44" s="24"/>
    </row>
    <row r="45" spans="1:95" ht="31.5" x14ac:dyDescent="0.25">
      <c r="A45" s="27" t="s">
        <v>320</v>
      </c>
      <c r="B45" s="28" t="s">
        <v>319</v>
      </c>
      <c r="C45" s="29">
        <v>0</v>
      </c>
      <c r="D45" s="30">
        <v>0</v>
      </c>
      <c r="E45" s="18">
        <v>0</v>
      </c>
      <c r="F45" s="31">
        <v>0</v>
      </c>
      <c r="G45" s="31">
        <v>0</v>
      </c>
      <c r="H45" s="32">
        <v>0</v>
      </c>
      <c r="I45" s="31"/>
      <c r="J45" s="31">
        <f>ROUND(H45*1000,2)</f>
        <v>0</v>
      </c>
      <c r="L45" s="38"/>
      <c r="M45" s="38"/>
      <c r="Q45" s="4" t="s">
        <v>318</v>
      </c>
      <c r="BW45" s="24"/>
    </row>
    <row r="46" spans="1:95" s="74" customFormat="1" ht="31.5" customHeight="1" x14ac:dyDescent="0.25">
      <c r="A46" s="65" t="s">
        <v>317</v>
      </c>
      <c r="B46" s="66" t="s">
        <v>316</v>
      </c>
      <c r="C46" s="67">
        <v>0</v>
      </c>
      <c r="D46" s="68">
        <v>0</v>
      </c>
      <c r="E46" s="69">
        <v>0</v>
      </c>
      <c r="F46" s="70">
        <v>0</v>
      </c>
      <c r="G46" s="70">
        <v>0</v>
      </c>
      <c r="H46" s="71">
        <f>H47+H53+H63+H68+H77+H85+H98+H103</f>
        <v>900.29664400000047</v>
      </c>
      <c r="I46" s="72"/>
      <c r="J46" s="72">
        <f>ROUND(H46*1000,2)</f>
        <v>900296.64</v>
      </c>
      <c r="K46" s="73"/>
      <c r="Q46" s="74" t="s">
        <v>315</v>
      </c>
      <c r="R46" s="74">
        <f>IF(R44=Q46,274.83,0)</f>
        <v>0</v>
      </c>
    </row>
    <row r="47" spans="1:95" s="74" customFormat="1" ht="48.75" customHeight="1" x14ac:dyDescent="0.25">
      <c r="A47" s="65" t="s">
        <v>314</v>
      </c>
      <c r="B47" s="66" t="s">
        <v>313</v>
      </c>
      <c r="C47" s="67"/>
      <c r="D47" s="68"/>
      <c r="E47" s="69"/>
      <c r="F47" s="70"/>
      <c r="G47" s="70"/>
      <c r="H47" s="71">
        <f>H48+H54+H64+H69+H78+H86+H99+H104</f>
        <v>765.87489400000027</v>
      </c>
      <c r="I47" s="71">
        <f>I48+I54+I64+I69+I78+I86+I99+I104</f>
        <v>504.93859400000019</v>
      </c>
      <c r="J47" s="72">
        <f>J48+J54+J64+J69+J78+J86+J99+J104</f>
        <v>106746.69</v>
      </c>
      <c r="K47" s="73"/>
      <c r="Q47" s="74" t="s">
        <v>312</v>
      </c>
      <c r="R47" s="74">
        <f>IF(R44=Q47,341.86,0)</f>
        <v>0</v>
      </c>
      <c r="BV47" s="74" t="s">
        <v>579</v>
      </c>
      <c r="CQ47" s="74" t="s">
        <v>579</v>
      </c>
    </row>
    <row r="48" spans="1:95" s="78" customFormat="1" ht="38.25" customHeight="1" x14ac:dyDescent="0.25">
      <c r="A48" s="37" t="s">
        <v>311</v>
      </c>
      <c r="B48" s="20" t="s">
        <v>310</v>
      </c>
      <c r="C48" s="19"/>
      <c r="D48" s="20"/>
      <c r="E48" s="21"/>
      <c r="F48" s="22"/>
      <c r="G48" s="22"/>
      <c r="H48" s="25">
        <f>H49+H50+H51+H52+H53</f>
        <v>19.767900000000001</v>
      </c>
      <c r="I48" s="26">
        <f>I49+I50+I51+I52+I53</f>
        <v>0</v>
      </c>
      <c r="J48" s="23">
        <f>J49+J50+J51+J52+J53</f>
        <v>7907.16</v>
      </c>
      <c r="K48" s="77"/>
      <c r="R48" s="79">
        <f>SUM(R46:R47)</f>
        <v>0</v>
      </c>
    </row>
    <row r="49" spans="1:75" ht="31.5" x14ac:dyDescent="0.25">
      <c r="A49" s="27" t="s">
        <v>309</v>
      </c>
      <c r="B49" s="28" t="s">
        <v>308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11.86074</v>
      </c>
      <c r="I49" s="31"/>
      <c r="J49" s="31"/>
      <c r="K49" s="3">
        <v>5</v>
      </c>
      <c r="L49" s="38"/>
      <c r="M49" s="38"/>
      <c r="BW49" s="24"/>
    </row>
    <row r="50" spans="1:75" ht="31.5" x14ac:dyDescent="0.25">
      <c r="A50" s="27" t="s">
        <v>307</v>
      </c>
      <c r="B50" s="28" t="s">
        <v>306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7.9071600000000002</v>
      </c>
      <c r="I50" s="31"/>
      <c r="J50" s="31">
        <f>ROUND(H50*1000,2)</f>
        <v>7907.16</v>
      </c>
      <c r="L50" s="38"/>
      <c r="M50" s="38"/>
      <c r="BW50" s="24"/>
    </row>
    <row r="51" spans="1:75" ht="31.5" x14ac:dyDescent="0.25">
      <c r="A51" s="27" t="s">
        <v>305</v>
      </c>
      <c r="B51" s="28" t="s">
        <v>304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31.5" x14ac:dyDescent="0.25">
      <c r="A52" s="27" t="s">
        <v>303</v>
      </c>
      <c r="B52" s="28" t="s">
        <v>302</v>
      </c>
      <c r="C52" s="29">
        <v>0</v>
      </c>
      <c r="D52" s="29">
        <v>0</v>
      </c>
      <c r="E52" s="29">
        <v>0</v>
      </c>
      <c r="F52" s="40">
        <v>0</v>
      </c>
      <c r="G52" s="40">
        <v>0</v>
      </c>
      <c r="H52" s="33">
        <v>0</v>
      </c>
      <c r="I52" s="31"/>
      <c r="J52" s="31">
        <f>ROUND(H52*1000,2)</f>
        <v>0</v>
      </c>
      <c r="L52" s="38"/>
      <c r="M52" s="38"/>
      <c r="BW52" s="24"/>
    </row>
    <row r="53" spans="1:75" ht="24.75" customHeight="1" x14ac:dyDescent="0.25">
      <c r="A53" s="27" t="s">
        <v>301</v>
      </c>
      <c r="B53" s="28" t="s">
        <v>300</v>
      </c>
      <c r="C53" s="29" t="s">
        <v>960</v>
      </c>
      <c r="D53" s="30">
        <v>0</v>
      </c>
      <c r="E53" s="18">
        <v>0</v>
      </c>
      <c r="F53" s="31" t="s">
        <v>960</v>
      </c>
      <c r="G53" s="31" t="s">
        <v>960</v>
      </c>
      <c r="H53" s="32">
        <v>0</v>
      </c>
      <c r="I53" s="31"/>
      <c r="J53" s="31">
        <f>ROUND(H53*1000,2)</f>
        <v>0</v>
      </c>
      <c r="L53" s="38"/>
      <c r="M53" s="38"/>
      <c r="BW53" s="24"/>
    </row>
    <row r="54" spans="1:75" s="78" customFormat="1" ht="38.25" customHeight="1" x14ac:dyDescent="0.25">
      <c r="A54" s="37" t="s">
        <v>299</v>
      </c>
      <c r="B54" s="20" t="s">
        <v>298</v>
      </c>
      <c r="C54" s="19"/>
      <c r="D54" s="20"/>
      <c r="E54" s="21"/>
      <c r="F54" s="22"/>
      <c r="G54" s="22"/>
      <c r="H54" s="25">
        <f>H55+H56+H57+H58+H59+H60+H61+H62+H63</f>
        <v>27.675059999999998</v>
      </c>
      <c r="I54" s="26">
        <f>I55+I56+I57+I58+I59+I60+I61+I62+I63</f>
        <v>0</v>
      </c>
      <c r="J54" s="23">
        <f>J55+J56+J57+J58+J59+J60+J61+J62+J63</f>
        <v>27675.06</v>
      </c>
      <c r="K54" s="77"/>
      <c r="R54" s="79"/>
    </row>
    <row r="55" spans="1:75" ht="24.75" customHeight="1" x14ac:dyDescent="0.25">
      <c r="A55" s="27" t="s">
        <v>297</v>
      </c>
      <c r="B55" s="28" t="s">
        <v>296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ref="J55:J62" si="3">ROUND(H55*1000,2)</f>
        <v>0</v>
      </c>
      <c r="L55" s="38"/>
      <c r="M55" s="38"/>
      <c r="BW55" s="24"/>
    </row>
    <row r="56" spans="1:75" ht="31.5" x14ac:dyDescent="0.25">
      <c r="A56" s="27" t="s">
        <v>295</v>
      </c>
      <c r="B56" s="28" t="s">
        <v>294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293</v>
      </c>
      <c r="B57" s="28" t="s">
        <v>292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291</v>
      </c>
      <c r="B58" s="28" t="s">
        <v>290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289</v>
      </c>
      <c r="B59" s="28" t="s">
        <v>288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27.675059999999998</v>
      </c>
      <c r="I59" s="31"/>
      <c r="J59" s="31">
        <f t="shared" si="3"/>
        <v>27675.06</v>
      </c>
      <c r="K59" s="3">
        <v>7</v>
      </c>
      <c r="L59" s="38"/>
      <c r="M59" s="38"/>
      <c r="BW59" s="24"/>
    </row>
    <row r="60" spans="1:75" ht="24.75" customHeight="1" x14ac:dyDescent="0.25">
      <c r="A60" s="27" t="s">
        <v>287</v>
      </c>
      <c r="B60" s="28" t="s">
        <v>286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285</v>
      </c>
      <c r="B61" s="28" t="s">
        <v>284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31.5" x14ac:dyDescent="0.25">
      <c r="A62" s="27" t="s">
        <v>283</v>
      </c>
      <c r="B62" s="28" t="s">
        <v>282</v>
      </c>
      <c r="C62" s="29">
        <v>0</v>
      </c>
      <c r="D62" s="29">
        <v>0</v>
      </c>
      <c r="E62" s="29">
        <v>0</v>
      </c>
      <c r="F62" s="40">
        <v>0</v>
      </c>
      <c r="G62" s="40">
        <v>0</v>
      </c>
      <c r="H62" s="33">
        <v>0</v>
      </c>
      <c r="I62" s="31"/>
      <c r="J62" s="31">
        <f t="shared" si="3"/>
        <v>0</v>
      </c>
      <c r="L62" s="38"/>
      <c r="M62" s="38"/>
      <c r="BW62" s="24"/>
    </row>
    <row r="63" spans="1:75" ht="24.75" customHeight="1" x14ac:dyDescent="0.25">
      <c r="A63" s="27" t="s">
        <v>281</v>
      </c>
      <c r="B63" s="28" t="s">
        <v>280</v>
      </c>
      <c r="C63" s="29" t="s">
        <v>960</v>
      </c>
      <c r="D63" s="30">
        <v>0</v>
      </c>
      <c r="E63" s="18">
        <v>0</v>
      </c>
      <c r="F63" s="31" t="s">
        <v>960</v>
      </c>
      <c r="G63" s="31" t="s">
        <v>960</v>
      </c>
      <c r="H63" s="32">
        <v>0</v>
      </c>
      <c r="I63" s="31"/>
      <c r="J63" s="31"/>
      <c r="L63" s="38"/>
      <c r="M63" s="38"/>
      <c r="BW63" s="24"/>
    </row>
    <row r="64" spans="1:75" s="78" customFormat="1" ht="38.25" customHeight="1" x14ac:dyDescent="0.25">
      <c r="A64" s="37" t="s">
        <v>279</v>
      </c>
      <c r="B64" s="20" t="s">
        <v>278</v>
      </c>
      <c r="C64" s="19"/>
      <c r="D64" s="20"/>
      <c r="E64" s="21"/>
      <c r="F64" s="22"/>
      <c r="G64" s="22"/>
      <c r="H64" s="25">
        <f>H65+H66+H67+H68</f>
        <v>0</v>
      </c>
      <c r="I64" s="26">
        <f>I65+I66+I67+I68</f>
        <v>0</v>
      </c>
      <c r="J64" s="23">
        <f>J65+J66+J67+J68</f>
        <v>0</v>
      </c>
      <c r="K64" s="77"/>
      <c r="R64" s="79"/>
    </row>
    <row r="65" spans="1:75" ht="31.5" x14ac:dyDescent="0.25">
      <c r="A65" s="27" t="s">
        <v>277</v>
      </c>
      <c r="B65" s="28" t="s">
        <v>276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275</v>
      </c>
      <c r="B66" s="28" t="s">
        <v>274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273</v>
      </c>
      <c r="B67" s="28" t="s">
        <v>272</v>
      </c>
      <c r="C67" s="29">
        <v>0</v>
      </c>
      <c r="D67" s="29">
        <v>0</v>
      </c>
      <c r="E67" s="29">
        <v>0</v>
      </c>
      <c r="F67" s="40">
        <v>0</v>
      </c>
      <c r="G67" s="40">
        <v>0</v>
      </c>
      <c r="H67" s="33">
        <v>0</v>
      </c>
      <c r="I67" s="31"/>
      <c r="J67" s="31">
        <f>ROUND(H67*1000,2)</f>
        <v>0</v>
      </c>
      <c r="L67" s="38"/>
      <c r="M67" s="38"/>
      <c r="BW67" s="24"/>
    </row>
    <row r="68" spans="1:75" ht="24.75" customHeight="1" x14ac:dyDescent="0.25">
      <c r="A68" s="27" t="s">
        <v>271</v>
      </c>
      <c r="B68" s="28" t="s">
        <v>270</v>
      </c>
      <c r="C68" s="29" t="s">
        <v>960</v>
      </c>
      <c r="D68" s="30">
        <v>0</v>
      </c>
      <c r="E68" s="18">
        <v>0</v>
      </c>
      <c r="F68" s="31" t="s">
        <v>960</v>
      </c>
      <c r="G68" s="31" t="s">
        <v>960</v>
      </c>
      <c r="H68" s="32">
        <v>0</v>
      </c>
      <c r="I68" s="31"/>
      <c r="J68" s="31"/>
      <c r="L68" s="38"/>
      <c r="M68" s="38"/>
      <c r="BW68" s="24"/>
    </row>
    <row r="69" spans="1:75" s="78" customFormat="1" ht="38.25" customHeight="1" x14ac:dyDescent="0.25">
      <c r="A69" s="37" t="s">
        <v>269</v>
      </c>
      <c r="B69" s="20" t="s">
        <v>268</v>
      </c>
      <c r="C69" s="19"/>
      <c r="D69" s="20"/>
      <c r="E69" s="21"/>
      <c r="F69" s="22"/>
      <c r="G69" s="22"/>
      <c r="H69" s="25">
        <f>H70+H71+H72+H73+H76+H77</f>
        <v>35.58222</v>
      </c>
      <c r="I69" s="26">
        <f>I70+I71+I72+I73+I76+I77</f>
        <v>0</v>
      </c>
      <c r="J69" s="23">
        <f>J70+J71+J72+J73+J74+J75+J76+J77</f>
        <v>35582.22</v>
      </c>
      <c r="K69" s="77"/>
      <c r="R69" s="79"/>
    </row>
    <row r="70" spans="1:75" ht="31.5" x14ac:dyDescent="0.25">
      <c r="A70" s="27" t="s">
        <v>267</v>
      </c>
      <c r="B70" s="28" t="s">
        <v>266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47.25" x14ac:dyDescent="0.25">
      <c r="A71" s="27" t="s">
        <v>265</v>
      </c>
      <c r="B71" s="28" t="s">
        <v>264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31.5" x14ac:dyDescent="0.25">
      <c r="A72" s="27" t="s">
        <v>263</v>
      </c>
      <c r="B72" s="28" t="s">
        <v>262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/>
      <c r="J72" s="31">
        <f>ROUND(H72*1000,2)</f>
        <v>0</v>
      </c>
      <c r="L72" s="38"/>
      <c r="M72" s="38"/>
      <c r="BW72" s="24"/>
    </row>
    <row r="73" spans="1:75" ht="24.75" customHeight="1" x14ac:dyDescent="0.25">
      <c r="A73" s="27" t="s">
        <v>261</v>
      </c>
      <c r="B73" s="28" t="s">
        <v>260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>
        <f>I74+I75</f>
        <v>0</v>
      </c>
      <c r="J73" s="31">
        <f>J74+J75</f>
        <v>0</v>
      </c>
      <c r="L73" s="38"/>
      <c r="M73" s="38"/>
      <c r="BW73" s="24"/>
    </row>
    <row r="74" spans="1:75" ht="24.75" customHeight="1" x14ac:dyDescent="0.25">
      <c r="A74" s="27" t="s">
        <v>259</v>
      </c>
      <c r="B74" s="28" t="s">
        <v>258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257</v>
      </c>
      <c r="B75" s="28" t="s">
        <v>256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255</v>
      </c>
      <c r="B76" s="28" t="s">
        <v>254</v>
      </c>
      <c r="C76" s="29">
        <v>0</v>
      </c>
      <c r="D76" s="29">
        <v>0</v>
      </c>
      <c r="E76" s="29">
        <v>0</v>
      </c>
      <c r="F76" s="40">
        <v>0</v>
      </c>
      <c r="G76" s="40">
        <v>0</v>
      </c>
      <c r="H76" s="33">
        <f>ROUND(($I$108*0.09),5)</f>
        <v>35.58222</v>
      </c>
      <c r="I76" s="31"/>
      <c r="J76" s="31">
        <f>ROUND(H76*1000,2)</f>
        <v>35582.22</v>
      </c>
      <c r="K76" s="3">
        <v>9</v>
      </c>
      <c r="L76" s="38"/>
      <c r="M76" s="38"/>
      <c r="BW76" s="24"/>
    </row>
    <row r="77" spans="1:75" ht="24.75" customHeight="1" x14ac:dyDescent="0.25">
      <c r="A77" s="27" t="s">
        <v>253</v>
      </c>
      <c r="B77" s="28" t="s">
        <v>252</v>
      </c>
      <c r="C77" s="29" t="s">
        <v>960</v>
      </c>
      <c r="D77" s="30">
        <v>0</v>
      </c>
      <c r="E77" s="18">
        <v>0</v>
      </c>
      <c r="F77" s="31" t="s">
        <v>960</v>
      </c>
      <c r="G77" s="31" t="s">
        <v>960</v>
      </c>
      <c r="H77" s="32">
        <v>0</v>
      </c>
      <c r="I77" s="31"/>
      <c r="J77" s="31">
        <f>ROUND(H77*1000,2)</f>
        <v>0</v>
      </c>
      <c r="L77" s="38"/>
      <c r="M77" s="38"/>
      <c r="BW77" s="24"/>
    </row>
    <row r="78" spans="1:75" s="78" customFormat="1" ht="53.25" customHeight="1" x14ac:dyDescent="0.25">
      <c r="A78" s="37" t="s">
        <v>251</v>
      </c>
      <c r="B78" s="20" t="s">
        <v>250</v>
      </c>
      <c r="C78" s="19"/>
      <c r="D78" s="20"/>
      <c r="E78" s="21"/>
      <c r="F78" s="22"/>
      <c r="G78" s="22"/>
      <c r="H78" s="25">
        <f>ROUND(($I$108*0.07),5)</f>
        <v>27.675059999999998</v>
      </c>
      <c r="I78" s="26">
        <f>I79+I80+I81+I82+I83+I84+I85</f>
        <v>0</v>
      </c>
      <c r="J78" s="23">
        <f>J79+J80+J81+J82+J83+J84+J85</f>
        <v>27675.059999999998</v>
      </c>
      <c r="K78" s="77">
        <v>7</v>
      </c>
      <c r="R78" s="79"/>
    </row>
    <row r="79" spans="1:75" ht="24.75" customHeight="1" x14ac:dyDescent="0.25">
      <c r="A79" s="27" t="s">
        <v>249</v>
      </c>
      <c r="B79" s="28" t="s">
        <v>248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ref="J79:J84" si="4">ROUND(H79*1000,2)</f>
        <v>0</v>
      </c>
      <c r="L79" s="38"/>
      <c r="M79" s="38"/>
      <c r="BW79" s="24"/>
    </row>
    <row r="80" spans="1:75" ht="24.75" customHeight="1" x14ac:dyDescent="0.25">
      <c r="A80" s="27" t="s">
        <v>247</v>
      </c>
      <c r="B80" s="28" t="s">
        <v>246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245</v>
      </c>
      <c r="B81" s="28" t="s">
        <v>244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15.81432</v>
      </c>
      <c r="I81" s="31"/>
      <c r="J81" s="31">
        <f t="shared" si="4"/>
        <v>15814.32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243</v>
      </c>
      <c r="B82" s="28" t="s">
        <v>242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241</v>
      </c>
      <c r="B83" s="28" t="s">
        <v>240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24.75" customHeight="1" x14ac:dyDescent="0.25">
      <c r="A84" s="27" t="s">
        <v>239</v>
      </c>
      <c r="B84" s="28" t="s">
        <v>238</v>
      </c>
      <c r="C84" s="29">
        <v>0</v>
      </c>
      <c r="D84" s="29">
        <v>0</v>
      </c>
      <c r="E84" s="29">
        <v>0</v>
      </c>
      <c r="F84" s="40">
        <v>0</v>
      </c>
      <c r="G84" s="40">
        <v>0</v>
      </c>
      <c r="H84" s="33">
        <f>ROUND(($I$108*0.03),5)</f>
        <v>11.86074</v>
      </c>
      <c r="I84" s="31"/>
      <c r="J84" s="31">
        <f t="shared" si="4"/>
        <v>11860.74</v>
      </c>
      <c r="K84" s="3">
        <v>3</v>
      </c>
      <c r="L84" s="38"/>
      <c r="M84" s="38"/>
      <c r="BW84" s="24"/>
    </row>
    <row r="85" spans="1:75" ht="57" customHeight="1" x14ac:dyDescent="0.25">
      <c r="A85" s="27" t="s">
        <v>237</v>
      </c>
      <c r="B85" s="28" t="s">
        <v>236</v>
      </c>
      <c r="C85" s="29" t="s">
        <v>960</v>
      </c>
      <c r="D85" s="30">
        <v>0</v>
      </c>
      <c r="E85" s="18">
        <v>0</v>
      </c>
      <c r="F85" s="31" t="s">
        <v>960</v>
      </c>
      <c r="G85" s="31" t="s">
        <v>960</v>
      </c>
      <c r="H85" s="34">
        <v>0</v>
      </c>
      <c r="I85" s="31"/>
      <c r="J85" s="31"/>
      <c r="BW85" s="24"/>
    </row>
    <row r="86" spans="1:75" s="78" customFormat="1" ht="53.25" customHeight="1" x14ac:dyDescent="0.25">
      <c r="A86" s="37" t="s">
        <v>235</v>
      </c>
      <c r="B86" s="20" t="s">
        <v>234</v>
      </c>
      <c r="C86" s="19"/>
      <c r="D86" s="20"/>
      <c r="E86" s="21"/>
      <c r="F86" s="22"/>
      <c r="G86" s="22"/>
      <c r="H86" s="25">
        <f>H87+H88+H89+H90+H91+H92+H93+H94+H95+H96+H97+H98</f>
        <v>134.42174</v>
      </c>
      <c r="I86" s="26">
        <f>I87+I88+I89+I90+I91+I92+I93+I94+I95+I96+I97+I98</f>
        <v>0</v>
      </c>
      <c r="J86" s="23">
        <f>J87+J88+J89+J90+J91+J92+J93+J94+J95+J96+J97+J98</f>
        <v>134421.74000000002</v>
      </c>
      <c r="K86" s="77"/>
      <c r="R86" s="79"/>
    </row>
    <row r="87" spans="1:75" ht="24.75" customHeight="1" x14ac:dyDescent="0.25">
      <c r="A87" s="27" t="s">
        <v>233</v>
      </c>
      <c r="B87" s="28" t="s">
        <v>232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ROUND(H87*1000,2)</f>
        <v>0</v>
      </c>
      <c r="L87" s="38"/>
      <c r="M87" s="38"/>
      <c r="BW87" s="24"/>
    </row>
    <row r="88" spans="1:75" ht="24.75" customHeight="1" x14ac:dyDescent="0.25">
      <c r="A88" s="27" t="s">
        <v>231</v>
      </c>
      <c r="B88" s="28" t="s">
        <v>230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>ROUND(I88*1000,2)</f>
        <v>0</v>
      </c>
      <c r="L88" s="38"/>
      <c r="M88" s="38"/>
      <c r="BW88" s="24"/>
    </row>
    <row r="89" spans="1:75" ht="24.75" customHeight="1" x14ac:dyDescent="0.25">
      <c r="A89" s="27" t="s">
        <v>229</v>
      </c>
      <c r="B89" s="28" t="s">
        <v>228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ref="J89:J98" si="5">ROUND(H89*1000,2)</f>
        <v>0</v>
      </c>
      <c r="L89" s="38"/>
      <c r="M89" s="38"/>
      <c r="BW89" s="24"/>
    </row>
    <row r="90" spans="1:75" ht="24.75" customHeight="1" x14ac:dyDescent="0.25">
      <c r="A90" s="27" t="s">
        <v>227</v>
      </c>
      <c r="B90" s="28" t="s">
        <v>226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47.442970000000003</v>
      </c>
      <c r="I90" s="31"/>
      <c r="J90" s="31">
        <f t="shared" si="5"/>
        <v>47442.97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225</v>
      </c>
      <c r="B91" s="28" t="s">
        <v>224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24.75" customHeight="1" x14ac:dyDescent="0.25">
      <c r="A92" s="27" t="s">
        <v>223</v>
      </c>
      <c r="B92" s="28" t="s">
        <v>222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47.25" x14ac:dyDescent="0.25">
      <c r="A93" s="27" t="s">
        <v>221</v>
      </c>
      <c r="B93" s="28" t="s">
        <v>220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24.75" customHeight="1" x14ac:dyDescent="0.25">
      <c r="A94" s="27" t="s">
        <v>219</v>
      </c>
      <c r="B94" s="28" t="s">
        <v>218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217</v>
      </c>
      <c r="B95" s="28" t="s">
        <v>216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215</v>
      </c>
      <c r="B96" s="28" t="s">
        <v>214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63.257289999999998</v>
      </c>
      <c r="I96" s="31"/>
      <c r="J96" s="31">
        <f t="shared" si="5"/>
        <v>63257.29</v>
      </c>
      <c r="K96" s="3">
        <v>16</v>
      </c>
      <c r="L96" s="38"/>
      <c r="M96" s="38"/>
      <c r="BW96" s="24"/>
    </row>
    <row r="97" spans="1:95" ht="31.5" x14ac:dyDescent="0.25">
      <c r="A97" s="27" t="s">
        <v>213</v>
      </c>
      <c r="B97" s="28" t="s">
        <v>212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23.72148</v>
      </c>
      <c r="I97" s="31"/>
      <c r="J97" s="31">
        <f t="shared" si="5"/>
        <v>23721.48</v>
      </c>
      <c r="K97" s="3">
        <v>6</v>
      </c>
      <c r="L97" s="38"/>
      <c r="M97" s="38"/>
      <c r="BW97" s="24"/>
    </row>
    <row r="98" spans="1:95" ht="60.75" customHeight="1" x14ac:dyDescent="0.25">
      <c r="A98" s="27" t="s">
        <v>211</v>
      </c>
      <c r="B98" s="28" t="s">
        <v>210</v>
      </c>
      <c r="C98" s="29">
        <v>0</v>
      </c>
      <c r="D98" s="29">
        <v>0</v>
      </c>
      <c r="E98" s="29">
        <v>0</v>
      </c>
      <c r="F98" s="40">
        <v>0</v>
      </c>
      <c r="G98" s="40">
        <v>0</v>
      </c>
      <c r="H98" s="33">
        <v>0</v>
      </c>
      <c r="I98" s="31"/>
      <c r="J98" s="31">
        <f t="shared" si="5"/>
        <v>0</v>
      </c>
      <c r="L98" s="38"/>
      <c r="M98" s="38"/>
      <c r="BW98" s="24"/>
    </row>
    <row r="99" spans="1:95" s="78" customFormat="1" ht="53.25" customHeight="1" x14ac:dyDescent="0.25">
      <c r="A99" s="37" t="s">
        <v>209</v>
      </c>
      <c r="B99" s="20" t="s">
        <v>208</v>
      </c>
      <c r="C99" s="19"/>
      <c r="D99" s="20"/>
      <c r="E99" s="21"/>
      <c r="F99" s="22"/>
      <c r="G99" s="22"/>
      <c r="H99" s="25">
        <f>ROUND(($I$108*0.04),5)</f>
        <v>15.81432</v>
      </c>
      <c r="I99" s="26">
        <f>I100+I101+I102+I103</f>
        <v>0</v>
      </c>
      <c r="J99" s="23">
        <f>J100+J101+J102+J103</f>
        <v>134421.75</v>
      </c>
      <c r="K99" s="77">
        <v>4</v>
      </c>
      <c r="R99" s="79"/>
    </row>
    <row r="100" spans="1:95" ht="24.75" customHeight="1" x14ac:dyDescent="0.25">
      <c r="A100" s="27" t="s">
        <v>207</v>
      </c>
      <c r="B100" s="28" t="s">
        <v>206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>
        <v>0</v>
      </c>
      <c r="J100" s="31">
        <f>ROUND(H100*1000,2)</f>
        <v>0</v>
      </c>
      <c r="L100" s="38"/>
      <c r="M100" s="38"/>
      <c r="BV100" s="4" t="s">
        <v>579</v>
      </c>
      <c r="BW100" s="24"/>
    </row>
    <row r="101" spans="1:95" ht="24.75" customHeight="1" x14ac:dyDescent="0.25">
      <c r="A101" s="27" t="s">
        <v>205</v>
      </c>
      <c r="B101" s="28" t="s">
        <v>204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24.75" customHeight="1" x14ac:dyDescent="0.25">
      <c r="A102" s="27" t="s">
        <v>203</v>
      </c>
      <c r="B102" s="28" t="s">
        <v>202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ht="31.5" x14ac:dyDescent="0.25">
      <c r="A103" s="27" t="s">
        <v>201</v>
      </c>
      <c r="B103" s="28" t="s">
        <v>200</v>
      </c>
      <c r="C103" s="29">
        <v>0</v>
      </c>
      <c r="D103" s="29">
        <v>0</v>
      </c>
      <c r="E103" s="29">
        <v>0</v>
      </c>
      <c r="F103" s="40">
        <v>0</v>
      </c>
      <c r="G103" s="40">
        <v>0</v>
      </c>
      <c r="H103" s="33">
        <f>H104+H105+H106+H107+H108</f>
        <v>134.42175000000015</v>
      </c>
      <c r="I103" s="31"/>
      <c r="J103" s="31">
        <f>ROUND(H103*1000,2)</f>
        <v>134421.75</v>
      </c>
      <c r="L103" s="38"/>
      <c r="M103" s="38"/>
      <c r="BW103" s="24"/>
    </row>
    <row r="104" spans="1:95" s="78" customFormat="1" ht="34.5" customHeight="1" x14ac:dyDescent="0.25">
      <c r="A104" s="37" t="s">
        <v>199</v>
      </c>
      <c r="B104" s="20" t="s">
        <v>198</v>
      </c>
      <c r="C104" s="19"/>
      <c r="D104" s="20"/>
      <c r="E104" s="21"/>
      <c r="F104" s="22"/>
      <c r="G104" s="22"/>
      <c r="H104" s="25">
        <f>I104</f>
        <v>504.93859400000019</v>
      </c>
      <c r="I104" s="25">
        <f>I105+I106+I107+I108+I109</f>
        <v>504.93859400000019</v>
      </c>
      <c r="J104" s="23">
        <f>J105+J106+J107+J108+J109</f>
        <v>-260936.3</v>
      </c>
      <c r="K104" s="77"/>
      <c r="R104" s="79"/>
    </row>
    <row r="105" spans="1:95" ht="24.75" customHeight="1" x14ac:dyDescent="0.25">
      <c r="A105" s="27" t="s">
        <v>197</v>
      </c>
      <c r="B105" s="28" t="s">
        <v>196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195</v>
      </c>
      <c r="B106" s="28" t="s">
        <v>194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25">
        <f>ROUND(($I$108*0.065),5)</f>
        <v>25.698270000000001</v>
      </c>
      <c r="I106" s="31"/>
      <c r="J106" s="31">
        <f>ROUND(H106*1000,2)</f>
        <v>25698.27</v>
      </c>
      <c r="K106" s="3">
        <v>6.5</v>
      </c>
      <c r="L106" s="38"/>
      <c r="M106" s="38"/>
      <c r="BW106" s="24"/>
    </row>
    <row r="107" spans="1:95" ht="31.5" x14ac:dyDescent="0.25">
      <c r="A107" s="27" t="s">
        <v>193</v>
      </c>
      <c r="B107" s="28" t="s">
        <v>192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L107" s="38"/>
      <c r="M107" s="38"/>
      <c r="BW107" s="24"/>
    </row>
    <row r="108" spans="1:95" ht="52.5" customHeight="1" x14ac:dyDescent="0.25">
      <c r="A108" s="27" t="s">
        <v>191</v>
      </c>
      <c r="B108" s="28" t="s">
        <v>190</v>
      </c>
      <c r="C108" s="29">
        <v>0</v>
      </c>
      <c r="D108" s="29">
        <v>0</v>
      </c>
      <c r="E108" s="29">
        <v>0</v>
      </c>
      <c r="F108" s="40">
        <v>0</v>
      </c>
      <c r="G108" s="40">
        <v>0</v>
      </c>
      <c r="H108" s="33">
        <f>I108-H47-H53-H63-H68-H77-H85-H98-H106</f>
        <v>-396.21511400000003</v>
      </c>
      <c r="I108" s="31">
        <f>J197-I138-H181</f>
        <v>395.35805000000022</v>
      </c>
      <c r="J108" s="31">
        <f>ROUND(H108*1000,2)</f>
        <v>-396215.11</v>
      </c>
      <c r="BW108" s="24"/>
    </row>
    <row r="109" spans="1:95" ht="24.75" customHeight="1" x14ac:dyDescent="0.25">
      <c r="A109" s="27" t="s">
        <v>189</v>
      </c>
      <c r="B109" s="28" t="s">
        <v>188</v>
      </c>
      <c r="C109" s="29" t="s">
        <v>960</v>
      </c>
      <c r="D109" s="30">
        <v>0</v>
      </c>
      <c r="E109" s="18">
        <v>0</v>
      </c>
      <c r="F109" s="31" t="s">
        <v>960</v>
      </c>
      <c r="G109" s="31" t="s">
        <v>960</v>
      </c>
      <c r="H109" s="32">
        <f>I109</f>
        <v>109.58054399999997</v>
      </c>
      <c r="I109" s="34">
        <f>J198-I139</f>
        <v>109.58054399999997</v>
      </c>
      <c r="J109" s="31">
        <f>ROUND(H109*1000,2)</f>
        <v>109580.54</v>
      </c>
      <c r="L109" s="38"/>
      <c r="M109" s="38"/>
      <c r="BW109" s="24"/>
    </row>
    <row r="110" spans="1:95" s="74" customFormat="1" ht="70.5" customHeight="1" x14ac:dyDescent="0.25">
      <c r="A110" s="65" t="s">
        <v>187</v>
      </c>
      <c r="B110" s="66" t="s">
        <v>186</v>
      </c>
      <c r="C110" s="67">
        <v>1</v>
      </c>
      <c r="D110" s="68"/>
      <c r="E110" s="69"/>
      <c r="F110" s="70">
        <v>1</v>
      </c>
      <c r="G110" s="70">
        <f>H110*1000</f>
        <v>0</v>
      </c>
      <c r="H110" s="71">
        <f>ROUND(($I$138*0.05),5)</f>
        <v>0</v>
      </c>
      <c r="I110" s="71">
        <f>I111+I112+I113+I114+I115+I116+I117+I118+I119+I120+I121+I122+I123+I124+I125+I126+I127+I128+I129+I130+I131+I132+I133+I134+I135+I136+I137+I138+I139</f>
        <v>299.82793599999985</v>
      </c>
      <c r="J110" s="72">
        <f>J111+J112+J113+J114+J115+J116+J117+J118+J119+J120+J121+J122+J123+J124+J125+J126+J127+J128+J129+J130+J131+J132+J133+J134+J135+J136+J137+J138+J139</f>
        <v>44142</v>
      </c>
      <c r="K110" s="73"/>
      <c r="BV110" s="74" t="s">
        <v>587</v>
      </c>
      <c r="CQ110" s="74" t="s">
        <v>587</v>
      </c>
    </row>
    <row r="111" spans="1:95" ht="31.5" x14ac:dyDescent="0.25">
      <c r="A111" s="27" t="s">
        <v>185</v>
      </c>
      <c r="B111" s="28" t="s">
        <v>184</v>
      </c>
      <c r="C111" s="67">
        <v>1</v>
      </c>
      <c r="D111" s="68"/>
      <c r="E111" s="69"/>
      <c r="F111" s="70">
        <v>1</v>
      </c>
      <c r="G111" s="70">
        <f>H111*1000</f>
        <v>0</v>
      </c>
      <c r="H111" s="32">
        <f>ROUND(($I$138*0.25),5)</f>
        <v>0</v>
      </c>
      <c r="I111" s="31"/>
      <c r="J111" s="31">
        <f t="shared" ref="J111:J138" si="6">ROUND(H111*1000,2)</f>
        <v>0</v>
      </c>
      <c r="L111" s="38"/>
      <c r="M111" s="38"/>
      <c r="BW111" s="24"/>
    </row>
    <row r="112" spans="1:95" ht="52.5" customHeight="1" x14ac:dyDescent="0.25">
      <c r="A112" s="27" t="s">
        <v>183</v>
      </c>
      <c r="B112" s="28" t="s">
        <v>182</v>
      </c>
      <c r="C112" s="29">
        <v>0</v>
      </c>
      <c r="D112" s="28" t="s">
        <v>121</v>
      </c>
      <c r="E112" s="18" t="s">
        <v>31</v>
      </c>
      <c r="F112" s="40">
        <v>0</v>
      </c>
      <c r="G112" s="31">
        <v>0</v>
      </c>
      <c r="H112" s="34">
        <v>0</v>
      </c>
      <c r="I112" s="31"/>
      <c r="J112" s="31">
        <f t="shared" si="6"/>
        <v>0</v>
      </c>
      <c r="BW112" s="24"/>
    </row>
    <row r="113" spans="1:75" ht="24.75" customHeight="1" x14ac:dyDescent="0.25">
      <c r="A113" s="27" t="s">
        <v>181</v>
      </c>
      <c r="B113" s="28" t="s">
        <v>180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4.75" customHeight="1" x14ac:dyDescent="0.25">
      <c r="A114" s="27" t="s">
        <v>179</v>
      </c>
      <c r="B114" s="28" t="s">
        <v>178</v>
      </c>
      <c r="C114" s="29">
        <v>0</v>
      </c>
      <c r="D114" s="30" t="s">
        <v>121</v>
      </c>
      <c r="E114" s="18" t="s">
        <v>31</v>
      </c>
      <c r="F114" s="31">
        <v>0</v>
      </c>
      <c r="G114" s="31">
        <v>0</v>
      </c>
      <c r="H114" s="32">
        <v>0</v>
      </c>
      <c r="I114" s="31"/>
      <c r="J114" s="31">
        <f t="shared" si="6"/>
        <v>0</v>
      </c>
      <c r="L114" s="38"/>
      <c r="M114" s="38"/>
      <c r="BW114" s="24"/>
    </row>
    <row r="115" spans="1:75" ht="126" x14ac:dyDescent="0.25">
      <c r="A115" s="27" t="s">
        <v>177</v>
      </c>
      <c r="B115" s="28" t="s">
        <v>176</v>
      </c>
      <c r="C115" s="29">
        <v>0</v>
      </c>
      <c r="D115" s="30" t="s">
        <v>121</v>
      </c>
      <c r="E115" s="18" t="s">
        <v>31</v>
      </c>
      <c r="F115" s="31">
        <v>0</v>
      </c>
      <c r="G115" s="31">
        <v>0</v>
      </c>
      <c r="H115" s="32">
        <v>0</v>
      </c>
      <c r="I115" s="31"/>
      <c r="J115" s="31">
        <f t="shared" si="6"/>
        <v>0</v>
      </c>
      <c r="L115" s="38"/>
      <c r="M115" s="38"/>
      <c r="BW115" s="24"/>
    </row>
    <row r="116" spans="1:75" ht="87" customHeight="1" x14ac:dyDescent="0.25">
      <c r="A116" s="27" t="s">
        <v>175</v>
      </c>
      <c r="B116" s="28" t="s">
        <v>174</v>
      </c>
      <c r="C116" s="67">
        <v>1</v>
      </c>
      <c r="D116" s="68"/>
      <c r="E116" s="69"/>
      <c r="F116" s="70">
        <v>1</v>
      </c>
      <c r="G116" s="70">
        <f>H116*1000</f>
        <v>0</v>
      </c>
      <c r="H116" s="34">
        <f>ROUND(($I$138*0.12),5)</f>
        <v>0</v>
      </c>
      <c r="I116" s="31"/>
      <c r="J116" s="31">
        <f t="shared" si="6"/>
        <v>0</v>
      </c>
      <c r="BW116" s="24"/>
    </row>
    <row r="117" spans="1:75" ht="87" customHeight="1" x14ac:dyDescent="0.25">
      <c r="A117" s="27" t="s">
        <v>173</v>
      </c>
      <c r="B117" s="28" t="s">
        <v>172</v>
      </c>
      <c r="C117" s="29">
        <v>0</v>
      </c>
      <c r="D117" s="28" t="s">
        <v>121</v>
      </c>
      <c r="E117" s="18" t="s">
        <v>31</v>
      </c>
      <c r="F117" s="40">
        <v>0</v>
      </c>
      <c r="G117" s="31">
        <v>0</v>
      </c>
      <c r="H117" s="34">
        <v>0</v>
      </c>
      <c r="I117" s="31"/>
      <c r="J117" s="31">
        <f t="shared" si="6"/>
        <v>0</v>
      </c>
      <c r="BW117" s="24"/>
    </row>
    <row r="118" spans="1:75" ht="24.75" customHeight="1" x14ac:dyDescent="0.25">
      <c r="A118" s="27" t="s">
        <v>171</v>
      </c>
      <c r="B118" s="28" t="s">
        <v>170</v>
      </c>
      <c r="C118" s="29">
        <v>0</v>
      </c>
      <c r="D118" s="30" t="s">
        <v>169</v>
      </c>
      <c r="E118" s="18" t="s">
        <v>31</v>
      </c>
      <c r="F118" s="31">
        <v>0</v>
      </c>
      <c r="G118" s="31">
        <v>0</v>
      </c>
      <c r="H118" s="32">
        <v>0</v>
      </c>
      <c r="I118" s="31"/>
      <c r="J118" s="31">
        <f t="shared" si="6"/>
        <v>0</v>
      </c>
      <c r="L118" s="38"/>
      <c r="M118" s="38"/>
      <c r="BW118" s="24"/>
    </row>
    <row r="119" spans="1:75" ht="31.5" x14ac:dyDescent="0.25">
      <c r="A119" s="27" t="s">
        <v>168</v>
      </c>
      <c r="B119" s="28" t="s">
        <v>167</v>
      </c>
      <c r="C119" s="29">
        <v>0</v>
      </c>
      <c r="D119" s="28" t="s">
        <v>32</v>
      </c>
      <c r="E119" s="18" t="s">
        <v>31</v>
      </c>
      <c r="F119" s="40">
        <v>0</v>
      </c>
      <c r="G119" s="31">
        <v>0</v>
      </c>
      <c r="H119" s="34">
        <v>0</v>
      </c>
      <c r="I119" s="31"/>
      <c r="J119" s="31">
        <f t="shared" si="6"/>
        <v>0</v>
      </c>
      <c r="BW119" s="24"/>
    </row>
    <row r="120" spans="1:75" ht="31.5" x14ac:dyDescent="0.25">
      <c r="A120" s="27" t="s">
        <v>166</v>
      </c>
      <c r="B120" s="28" t="s">
        <v>165</v>
      </c>
      <c r="C120" s="29">
        <f>IF(F120&gt;0,1,0)</f>
        <v>0</v>
      </c>
      <c r="D120" s="28" t="s">
        <v>105</v>
      </c>
      <c r="E120" s="18" t="s">
        <v>31</v>
      </c>
      <c r="F120" s="40">
        <v>0</v>
      </c>
      <c r="G120" s="31"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55.5" customHeight="1" x14ac:dyDescent="0.25">
      <c r="A121" s="27" t="s">
        <v>164</v>
      </c>
      <c r="B121" s="28" t="s">
        <v>163</v>
      </c>
      <c r="C121" s="29">
        <f>IF(H121,1,0)</f>
        <v>1</v>
      </c>
      <c r="D121" s="28" t="s">
        <v>32</v>
      </c>
      <c r="E121" s="18" t="s">
        <v>31</v>
      </c>
      <c r="F121" s="40">
        <f>C121</f>
        <v>1</v>
      </c>
      <c r="G121" s="31">
        <f>H121*1000</f>
        <v>11070</v>
      </c>
      <c r="H121" s="34">
        <v>11.07</v>
      </c>
      <c r="I121" s="31">
        <v>11.07</v>
      </c>
      <c r="J121" s="31">
        <f t="shared" si="6"/>
        <v>11070</v>
      </c>
      <c r="BW121" s="24"/>
    </row>
    <row r="122" spans="1:75" ht="55.5" customHeight="1" x14ac:dyDescent="0.25">
      <c r="A122" s="27" t="s">
        <v>162</v>
      </c>
      <c r="B122" s="28" t="s">
        <v>161</v>
      </c>
      <c r="C122" s="29">
        <v>1</v>
      </c>
      <c r="D122" s="28" t="s">
        <v>32</v>
      </c>
      <c r="E122" s="18" t="s">
        <v>31</v>
      </c>
      <c r="F122" s="40">
        <v>1</v>
      </c>
      <c r="G122" s="31">
        <f>H122*1000</f>
        <v>33072</v>
      </c>
      <c r="H122" s="34">
        <v>33.072000000000003</v>
      </c>
      <c r="I122" s="31">
        <v>33.07</v>
      </c>
      <c r="J122" s="31">
        <f t="shared" si="6"/>
        <v>33072</v>
      </c>
      <c r="BW122" s="24"/>
    </row>
    <row r="123" spans="1:75" ht="56.25" customHeight="1" x14ac:dyDescent="0.25">
      <c r="A123" s="27" t="s">
        <v>160</v>
      </c>
      <c r="B123" s="28" t="s">
        <v>159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55.5" customHeight="1" x14ac:dyDescent="0.25">
      <c r="A124" s="27" t="s">
        <v>158</v>
      </c>
      <c r="B124" s="28" t="s">
        <v>157</v>
      </c>
      <c r="C124" s="29">
        <v>0</v>
      </c>
      <c r="D124" s="28" t="s">
        <v>121</v>
      </c>
      <c r="E124" s="18" t="s">
        <v>31</v>
      </c>
      <c r="F124" s="40">
        <v>0</v>
      </c>
      <c r="G124" s="31">
        <v>0</v>
      </c>
      <c r="H124" s="34">
        <v>0</v>
      </c>
      <c r="I124" s="31"/>
      <c r="J124" s="31">
        <f t="shared" si="6"/>
        <v>0</v>
      </c>
      <c r="BW124" s="24"/>
    </row>
    <row r="125" spans="1:75" ht="24.75" customHeight="1" x14ac:dyDescent="0.25">
      <c r="A125" s="27" t="s">
        <v>156</v>
      </c>
      <c r="B125" s="28" t="s">
        <v>155</v>
      </c>
      <c r="C125" s="67">
        <v>1</v>
      </c>
      <c r="D125" s="68"/>
      <c r="E125" s="69"/>
      <c r="F125" s="70">
        <v>1</v>
      </c>
      <c r="G125" s="70">
        <f>H125*1000</f>
        <v>0</v>
      </c>
      <c r="H125" s="32">
        <f>ROUND(($I$138*0.15),5)</f>
        <v>0</v>
      </c>
      <c r="I125" s="31"/>
      <c r="J125" s="31">
        <f t="shared" si="6"/>
        <v>0</v>
      </c>
      <c r="L125" s="38"/>
      <c r="M125" s="38"/>
      <c r="BW125" s="24"/>
    </row>
    <row r="126" spans="1:75" ht="70.5" customHeight="1" x14ac:dyDescent="0.25">
      <c r="A126" s="27" t="s">
        <v>153</v>
      </c>
      <c r="B126" s="28" t="s">
        <v>152</v>
      </c>
      <c r="C126" s="67">
        <v>1</v>
      </c>
      <c r="D126" s="68"/>
      <c r="E126" s="69"/>
      <c r="F126" s="70">
        <v>1</v>
      </c>
      <c r="G126" s="70">
        <f>H126*1000</f>
        <v>0</v>
      </c>
      <c r="H126" s="34">
        <f>ROUND(($I$138*0.11),5)</f>
        <v>0</v>
      </c>
      <c r="I126" s="31"/>
      <c r="J126" s="31">
        <f t="shared" si="6"/>
        <v>0</v>
      </c>
      <c r="BW126" s="24"/>
    </row>
    <row r="127" spans="1:75" ht="54" customHeight="1" x14ac:dyDescent="0.25">
      <c r="A127" s="27" t="s">
        <v>151</v>
      </c>
      <c r="B127" s="28" t="s">
        <v>150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57.75" customHeight="1" x14ac:dyDescent="0.25">
      <c r="A128" s="27" t="s">
        <v>149</v>
      </c>
      <c r="B128" s="28" t="s">
        <v>148</v>
      </c>
      <c r="C128" s="67">
        <v>1</v>
      </c>
      <c r="D128" s="68"/>
      <c r="E128" s="69"/>
      <c r="F128" s="70">
        <v>1</v>
      </c>
      <c r="G128" s="70">
        <f>H128*1000</f>
        <v>0</v>
      </c>
      <c r="H128" s="34">
        <f>ROUND(($I$138*0.07),5)</f>
        <v>0</v>
      </c>
      <c r="I128" s="31"/>
      <c r="J128" s="31">
        <f t="shared" si="6"/>
        <v>0</v>
      </c>
      <c r="BW128" s="24"/>
    </row>
    <row r="129" spans="1:95" ht="69" customHeight="1" x14ac:dyDescent="0.25">
      <c r="A129" s="27" t="s">
        <v>147</v>
      </c>
      <c r="B129" s="28" t="s">
        <v>146</v>
      </c>
      <c r="C129" s="67">
        <v>1</v>
      </c>
      <c r="D129" s="68"/>
      <c r="E129" s="69"/>
      <c r="F129" s="70">
        <v>1</v>
      </c>
      <c r="G129" s="70">
        <f>H129*1000</f>
        <v>0</v>
      </c>
      <c r="H129" s="34">
        <f>ROUND(($I$138*0.18),5)</f>
        <v>0</v>
      </c>
      <c r="I129" s="31"/>
      <c r="J129" s="31">
        <f t="shared" si="6"/>
        <v>0</v>
      </c>
      <c r="BW129" s="24"/>
    </row>
    <row r="130" spans="1:95" ht="69" customHeight="1" x14ac:dyDescent="0.25">
      <c r="A130" s="27" t="s">
        <v>145</v>
      </c>
      <c r="B130" s="28" t="s">
        <v>144</v>
      </c>
      <c r="C130" s="29">
        <v>0</v>
      </c>
      <c r="D130" s="28" t="s">
        <v>121</v>
      </c>
      <c r="E130" s="18" t="s">
        <v>31</v>
      </c>
      <c r="F130" s="40">
        <v>0</v>
      </c>
      <c r="G130" s="31">
        <v>0</v>
      </c>
      <c r="H130" s="34">
        <v>0</v>
      </c>
      <c r="I130" s="31"/>
      <c r="J130" s="31">
        <f t="shared" si="6"/>
        <v>0</v>
      </c>
      <c r="BW130" s="24"/>
    </row>
    <row r="131" spans="1:95" ht="24.75" customHeight="1" x14ac:dyDescent="0.25">
      <c r="A131" s="27" t="s">
        <v>143</v>
      </c>
      <c r="B131" s="28" t="s">
        <v>142</v>
      </c>
      <c r="C131" s="29">
        <v>0</v>
      </c>
      <c r="D131" s="30" t="s">
        <v>4</v>
      </c>
      <c r="E131" s="18"/>
      <c r="F131" s="31">
        <v>0</v>
      </c>
      <c r="G131" s="31">
        <v>0</v>
      </c>
      <c r="H131" s="32">
        <v>0</v>
      </c>
      <c r="I131" s="31">
        <v>0</v>
      </c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141</v>
      </c>
      <c r="B132" s="28" t="s">
        <v>140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139</v>
      </c>
      <c r="B133" s="28" t="s">
        <v>138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137</v>
      </c>
      <c r="B134" s="28" t="s">
        <v>136</v>
      </c>
      <c r="C134" s="29">
        <v>0</v>
      </c>
      <c r="D134" s="30" t="s">
        <v>105</v>
      </c>
      <c r="E134" s="18" t="s">
        <v>31</v>
      </c>
      <c r="F134" s="31">
        <v>0</v>
      </c>
      <c r="G134" s="31">
        <v>0</v>
      </c>
      <c r="H134" s="32">
        <v>0</v>
      </c>
      <c r="I134" s="31"/>
      <c r="J134" s="31">
        <f t="shared" si="6"/>
        <v>0</v>
      </c>
      <c r="L134" s="38"/>
      <c r="M134" s="38"/>
      <c r="BW134" s="24"/>
    </row>
    <row r="135" spans="1:95" ht="24.75" customHeight="1" x14ac:dyDescent="0.25">
      <c r="A135" s="27" t="s">
        <v>135</v>
      </c>
      <c r="B135" s="28" t="s">
        <v>134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7.25" x14ac:dyDescent="0.25">
      <c r="A136" s="27" t="s">
        <v>133</v>
      </c>
      <c r="B136" s="28" t="s">
        <v>132</v>
      </c>
      <c r="C136" s="29">
        <v>0</v>
      </c>
      <c r="D136" s="30" t="s">
        <v>4</v>
      </c>
      <c r="E136" s="18"/>
      <c r="F136" s="31">
        <v>0</v>
      </c>
      <c r="G136" s="31">
        <v>0</v>
      </c>
      <c r="H136" s="32">
        <v>0</v>
      </c>
      <c r="I136" s="31">
        <v>0</v>
      </c>
      <c r="J136" s="31">
        <f t="shared" si="6"/>
        <v>0</v>
      </c>
      <c r="L136" s="38"/>
      <c r="M136" s="38"/>
      <c r="BW136" s="24"/>
    </row>
    <row r="137" spans="1:95" ht="52.5" customHeight="1" x14ac:dyDescent="0.25">
      <c r="A137" s="27" t="s">
        <v>131</v>
      </c>
      <c r="B137" s="28" t="s">
        <v>130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39" customHeight="1" x14ac:dyDescent="0.25">
      <c r="A138" s="27" t="s">
        <v>129</v>
      </c>
      <c r="B138" s="28" t="s">
        <v>128</v>
      </c>
      <c r="C138" s="29">
        <v>0</v>
      </c>
      <c r="D138" s="28" t="s">
        <v>37</v>
      </c>
      <c r="E138" s="18" t="s">
        <v>31</v>
      </c>
      <c r="F138" s="40">
        <v>0</v>
      </c>
      <c r="G138" s="31">
        <v>0</v>
      </c>
      <c r="H138" s="34">
        <f>I138-H110-H111-H125-H126-H127-H128-H129-H116</f>
        <v>0</v>
      </c>
      <c r="I138" s="31"/>
      <c r="J138" s="31">
        <f t="shared" si="6"/>
        <v>0</v>
      </c>
      <c r="BW138" s="24"/>
    </row>
    <row r="139" spans="1:95" ht="75.75" customHeight="1" x14ac:dyDescent="0.25">
      <c r="A139" s="27" t="s">
        <v>127</v>
      </c>
      <c r="B139" s="28" t="s">
        <v>126</v>
      </c>
      <c r="C139" s="29" t="s">
        <v>960</v>
      </c>
      <c r="D139" s="30">
        <v>0</v>
      </c>
      <c r="E139" s="18">
        <v>0</v>
      </c>
      <c r="F139" s="31" t="s">
        <v>960</v>
      </c>
      <c r="G139" s="31" t="s">
        <v>960</v>
      </c>
      <c r="H139" s="34">
        <f>I139</f>
        <v>255.68793599999987</v>
      </c>
      <c r="I139" s="34">
        <f>J198*0.7</f>
        <v>255.68793599999987</v>
      </c>
      <c r="J139" s="31">
        <f>ROUND(L20,2)</f>
        <v>0</v>
      </c>
      <c r="BW139" s="24"/>
    </row>
    <row r="140" spans="1:95" s="74" customFormat="1" ht="48.75" customHeight="1" x14ac:dyDescent="0.25">
      <c r="A140" s="65" t="s">
        <v>125</v>
      </c>
      <c r="B140" s="66" t="s">
        <v>124</v>
      </c>
      <c r="C140" s="67"/>
      <c r="D140" s="68"/>
      <c r="E140" s="69"/>
      <c r="F140" s="70"/>
      <c r="G140" s="70"/>
      <c r="H140" s="71">
        <v>0</v>
      </c>
      <c r="I140" s="72">
        <f>I141+I142+I143+I144+I145+I146+I147+I148+I149+I150+I151</f>
        <v>0</v>
      </c>
      <c r="J140" s="72">
        <f>J141+J142+J143+J144+J145+J146+J147+J148+J149+J150+J151</f>
        <v>0</v>
      </c>
      <c r="K140" s="73"/>
      <c r="BV140" s="74" t="s">
        <v>586</v>
      </c>
      <c r="CQ140" s="74" t="s">
        <v>964</v>
      </c>
    </row>
    <row r="141" spans="1:95" ht="54" customHeight="1" x14ac:dyDescent="0.25">
      <c r="A141" s="27" t="s">
        <v>123</v>
      </c>
      <c r="B141" s="28" t="s">
        <v>122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/>
      <c r="BW141" s="24"/>
    </row>
    <row r="142" spans="1:95" ht="24" customHeight="1" x14ac:dyDescent="0.25">
      <c r="A142" s="27" t="s">
        <v>120</v>
      </c>
      <c r="B142" s="28" t="s">
        <v>119</v>
      </c>
      <c r="C142" s="29">
        <v>0</v>
      </c>
      <c r="D142" s="28" t="s">
        <v>37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>
        <f>ROUND(H142*1000,2)</f>
        <v>0</v>
      </c>
      <c r="BW142" s="24"/>
    </row>
    <row r="143" spans="1:95" ht="39" customHeight="1" x14ac:dyDescent="0.25">
      <c r="A143" s="27" t="s">
        <v>118</v>
      </c>
      <c r="B143" s="28" t="s">
        <v>117</v>
      </c>
      <c r="C143" s="29">
        <f>IF(F143&gt;0,1,0)</f>
        <v>0</v>
      </c>
      <c r="D143" s="28" t="s">
        <v>32</v>
      </c>
      <c r="E143" s="18" t="s">
        <v>31</v>
      </c>
      <c r="F143" s="40">
        <f>IF(H143&gt;0,1,0)</f>
        <v>0</v>
      </c>
      <c r="G143" s="31">
        <f>IF(F143&gt;0,J143/C143/F143,0)</f>
        <v>0</v>
      </c>
      <c r="H143" s="34">
        <v>0</v>
      </c>
      <c r="I143" s="31"/>
      <c r="J143" s="31"/>
      <c r="BW143" s="24"/>
    </row>
    <row r="144" spans="1:95" ht="25.5" customHeight="1" x14ac:dyDescent="0.25">
      <c r="A144" s="27" t="s">
        <v>116</v>
      </c>
      <c r="B144" s="28" t="s">
        <v>115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114</v>
      </c>
      <c r="B145" s="28" t="s">
        <v>113</v>
      </c>
      <c r="C145" s="29">
        <f>IF(H145&gt;0,52,0)</f>
        <v>0</v>
      </c>
      <c r="D145" s="28" t="s">
        <v>112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111</v>
      </c>
      <c r="B146" s="28" t="s">
        <v>110</v>
      </c>
      <c r="C146" s="29">
        <f>IF(H146&gt;0,12,0)</f>
        <v>0</v>
      </c>
      <c r="D146" s="28" t="s">
        <v>105</v>
      </c>
      <c r="E146" s="18" t="s">
        <v>102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39" customHeight="1" x14ac:dyDescent="0.25">
      <c r="A147" s="27" t="s">
        <v>109</v>
      </c>
      <c r="B147" s="28" t="s">
        <v>108</v>
      </c>
      <c r="C147" s="29">
        <f>IF(F147&gt;0,1,0)</f>
        <v>0</v>
      </c>
      <c r="D147" s="28" t="s">
        <v>32</v>
      </c>
      <c r="E147" s="18" t="s">
        <v>31</v>
      </c>
      <c r="F147" s="40">
        <f>IF(H147&gt;0,1,0)</f>
        <v>0</v>
      </c>
      <c r="G147" s="31">
        <f>IF(F147&gt;0,J147/C147/F147,0)</f>
        <v>0</v>
      </c>
      <c r="H147" s="34">
        <f>J147</f>
        <v>0</v>
      </c>
      <c r="I147" s="31"/>
      <c r="J147" s="31"/>
      <c r="BW147" s="24"/>
    </row>
    <row r="148" spans="1:75" ht="25.5" customHeight="1" x14ac:dyDescent="0.25">
      <c r="A148" s="27" t="s">
        <v>107</v>
      </c>
      <c r="B148" s="28" t="s">
        <v>106</v>
      </c>
      <c r="C148" s="29">
        <f>IF(H148&gt;0,12,0)</f>
        <v>0</v>
      </c>
      <c r="D148" s="28" t="s">
        <v>105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104</v>
      </c>
      <c r="B149" s="28" t="s">
        <v>103</v>
      </c>
      <c r="C149" s="29">
        <f>IF(H149&gt;0,1,0)</f>
        <v>0</v>
      </c>
      <c r="D149" s="28" t="s">
        <v>37</v>
      </c>
      <c r="E149" s="36" t="s">
        <v>102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25.5" customHeight="1" x14ac:dyDescent="0.25">
      <c r="A150" s="27" t="s">
        <v>101</v>
      </c>
      <c r="B150" s="28" t="s">
        <v>100</v>
      </c>
      <c r="C150" s="29">
        <v>0</v>
      </c>
      <c r="D150" s="28" t="s">
        <v>37</v>
      </c>
      <c r="E150" s="36" t="s">
        <v>99</v>
      </c>
      <c r="F150" s="40">
        <v>0</v>
      </c>
      <c r="G150" s="40">
        <v>0</v>
      </c>
      <c r="H150" s="32">
        <v>0</v>
      </c>
      <c r="I150" s="35"/>
      <c r="J150" s="31"/>
      <c r="BW150" s="24"/>
    </row>
    <row r="151" spans="1:75" ht="39" customHeight="1" x14ac:dyDescent="0.25">
      <c r="A151" s="27" t="s">
        <v>98</v>
      </c>
      <c r="B151" s="28" t="s">
        <v>97</v>
      </c>
      <c r="C151" s="29" t="s">
        <v>960</v>
      </c>
      <c r="D151" s="30">
        <v>0</v>
      </c>
      <c r="E151" s="18">
        <v>0</v>
      </c>
      <c r="F151" s="31" t="s">
        <v>960</v>
      </c>
      <c r="G151" s="31" t="s">
        <v>960</v>
      </c>
      <c r="H151" s="34">
        <v>0</v>
      </c>
      <c r="I151" s="31"/>
      <c r="J151" s="31"/>
      <c r="BW151" s="24"/>
    </row>
    <row r="152" spans="1:75" s="74" customFormat="1" ht="48.75" customHeight="1" x14ac:dyDescent="0.25">
      <c r="A152" s="65" t="s">
        <v>96</v>
      </c>
      <c r="B152" s="66" t="s">
        <v>95</v>
      </c>
      <c r="C152" s="67"/>
      <c r="D152" s="68"/>
      <c r="E152" s="69"/>
      <c r="F152" s="70"/>
      <c r="G152" s="70"/>
      <c r="H152" s="71">
        <v>72.263040000000004</v>
      </c>
      <c r="I152" s="72">
        <f>I153+I154+I155</f>
        <v>72.260000000000005</v>
      </c>
      <c r="J152" s="72">
        <f ca="1">J153+J154+J155</f>
        <v>72263</v>
      </c>
      <c r="K152" s="73"/>
    </row>
    <row r="153" spans="1:75" ht="25.5" customHeight="1" x14ac:dyDescent="0.25">
      <c r="A153" s="27" t="s">
        <v>94</v>
      </c>
      <c r="B153" s="28" t="s">
        <v>93</v>
      </c>
      <c r="C153" s="29">
        <f>IF(F153&gt;0,12,0)</f>
        <v>12</v>
      </c>
      <c r="D153" s="28" t="s">
        <v>92</v>
      </c>
      <c r="E153" s="36" t="s">
        <v>59</v>
      </c>
      <c r="F153" s="40">
        <v>2</v>
      </c>
      <c r="G153" s="40">
        <f ca="1">IF(F153&gt;0,J153/C153/F153,0)</f>
        <v>3010.96</v>
      </c>
      <c r="H153" s="32">
        <f ca="1">ROUND((C153*F153*G153/1000),5)</f>
        <v>72.263040000000004</v>
      </c>
      <c r="I153" s="35">
        <v>72.260000000000005</v>
      </c>
      <c r="J153" s="31">
        <f ca="1">ROUND(H153*1000,2)</f>
        <v>72263</v>
      </c>
      <c r="BW153" s="24"/>
    </row>
    <row r="154" spans="1:75" ht="48.75" customHeight="1" x14ac:dyDescent="0.25">
      <c r="A154" s="27" t="s">
        <v>91</v>
      </c>
      <c r="B154" s="28" t="s">
        <v>90</v>
      </c>
      <c r="C154" s="29">
        <v>0</v>
      </c>
      <c r="D154" s="28" t="s">
        <v>4</v>
      </c>
      <c r="E154" s="36" t="s">
        <v>31</v>
      </c>
      <c r="F154" s="40">
        <v>0</v>
      </c>
      <c r="G154" s="40">
        <v>0</v>
      </c>
      <c r="H154" s="33">
        <v>0</v>
      </c>
      <c r="I154" s="39">
        <v>0</v>
      </c>
      <c r="J154" s="39">
        <v>0</v>
      </c>
      <c r="BW154" s="24"/>
    </row>
    <row r="155" spans="1:75" ht="39" customHeight="1" x14ac:dyDescent="0.25">
      <c r="A155" s="27" t="s">
        <v>89</v>
      </c>
      <c r="B155" s="28" t="s">
        <v>88</v>
      </c>
      <c r="C155" s="29" t="s">
        <v>960</v>
      </c>
      <c r="D155" s="30">
        <v>0</v>
      </c>
      <c r="E155" s="18">
        <v>0</v>
      </c>
      <c r="F155" s="31" t="s">
        <v>960</v>
      </c>
      <c r="G155" s="31" t="s">
        <v>960</v>
      </c>
      <c r="H155" s="34">
        <v>0</v>
      </c>
      <c r="I155" s="31"/>
      <c r="J155" s="31"/>
      <c r="BW155" s="24"/>
    </row>
    <row r="156" spans="1:75" s="74" customFormat="1" ht="48.75" customHeight="1" x14ac:dyDescent="0.25">
      <c r="A156" s="65" t="s">
        <v>87</v>
      </c>
      <c r="B156" s="66" t="s">
        <v>86</v>
      </c>
      <c r="C156" s="67"/>
      <c r="D156" s="68"/>
      <c r="E156" s="69"/>
      <c r="F156" s="70"/>
      <c r="G156" s="70"/>
      <c r="H156" s="71">
        <v>0</v>
      </c>
      <c r="I156" s="72">
        <f>I157+I158+I159+I160</f>
        <v>0</v>
      </c>
      <c r="J156" s="72">
        <f ca="1">J157+J158+J159+J160</f>
        <v>0</v>
      </c>
      <c r="K156" s="73"/>
    </row>
    <row r="157" spans="1:75" ht="39" customHeight="1" x14ac:dyDescent="0.25">
      <c r="A157" s="27" t="s">
        <v>85</v>
      </c>
      <c r="B157" s="28" t="s">
        <v>84</v>
      </c>
      <c r="C157" s="29">
        <v>0</v>
      </c>
      <c r="D157" s="28" t="s">
        <v>32</v>
      </c>
      <c r="E157" s="18" t="s">
        <v>31</v>
      </c>
      <c r="F157" s="40">
        <v>0</v>
      </c>
      <c r="G157" s="31">
        <v>0</v>
      </c>
      <c r="H157" s="34">
        <v>0</v>
      </c>
      <c r="I157" s="31"/>
      <c r="J157" s="31">
        <f>ROUND(H157*1000,2)</f>
        <v>0</v>
      </c>
      <c r="BW157" s="24"/>
    </row>
    <row r="158" spans="1:75" ht="39" customHeight="1" x14ac:dyDescent="0.25">
      <c r="A158" s="27" t="s">
        <v>83</v>
      </c>
      <c r="B158" s="28" t="s">
        <v>82</v>
      </c>
      <c r="C158" s="29">
        <f ca="1">IF(F158&gt;0,12,0)</f>
        <v>0</v>
      </c>
      <c r="D158" s="28" t="s">
        <v>92</v>
      </c>
      <c r="E158" s="18" t="s">
        <v>59</v>
      </c>
      <c r="F158" s="40">
        <f ca="1">IF(J158&gt;0,F153,0)</f>
        <v>0</v>
      </c>
      <c r="G158" s="31">
        <f ca="1">IF(F158&gt;0,J158/C158/F158,0)</f>
        <v>0</v>
      </c>
      <c r="H158" s="34">
        <f ca="1">ROUND((C158*F158*G158/1000),5)</f>
        <v>0</v>
      </c>
      <c r="I158" s="31">
        <v>0</v>
      </c>
      <c r="J158" s="31">
        <f ca="1">ROUND(H158*1000,2)</f>
        <v>0</v>
      </c>
      <c r="BW158" s="24"/>
    </row>
    <row r="159" spans="1:75" ht="54" customHeight="1" x14ac:dyDescent="0.25">
      <c r="A159" s="27" t="s">
        <v>80</v>
      </c>
      <c r="B159" s="28" t="s">
        <v>79</v>
      </c>
      <c r="C159" s="29">
        <v>0</v>
      </c>
      <c r="D159" s="28" t="s">
        <v>78</v>
      </c>
      <c r="E159" s="36" t="s">
        <v>31</v>
      </c>
      <c r="F159" s="40">
        <v>0</v>
      </c>
      <c r="G159" s="40">
        <v>0</v>
      </c>
      <c r="H159" s="32">
        <v>0</v>
      </c>
      <c r="I159" s="35"/>
      <c r="J159" s="31">
        <f>ROUND(H159*1000,2)</f>
        <v>0</v>
      </c>
      <c r="BW159" s="24"/>
    </row>
    <row r="160" spans="1:75" ht="39" customHeight="1" x14ac:dyDescent="0.25">
      <c r="A160" s="27" t="s">
        <v>77</v>
      </c>
      <c r="B160" s="28" t="s">
        <v>76</v>
      </c>
      <c r="C160" s="29" t="s">
        <v>960</v>
      </c>
      <c r="D160" s="30">
        <v>0</v>
      </c>
      <c r="E160" s="18">
        <v>0</v>
      </c>
      <c r="F160" s="31" t="s">
        <v>960</v>
      </c>
      <c r="G160" s="31" t="s">
        <v>960</v>
      </c>
      <c r="H160" s="34">
        <v>0</v>
      </c>
      <c r="I160" s="31"/>
      <c r="J160" s="31"/>
      <c r="BW160" s="24"/>
    </row>
    <row r="161" spans="1:75" s="74" customFormat="1" ht="48.75" customHeight="1" x14ac:dyDescent="0.25">
      <c r="A161" s="65" t="s">
        <v>75</v>
      </c>
      <c r="B161" s="66" t="s">
        <v>74</v>
      </c>
      <c r="C161" s="67"/>
      <c r="D161" s="68"/>
      <c r="E161" s="69"/>
      <c r="F161" s="70"/>
      <c r="G161" s="70"/>
      <c r="H161" s="71">
        <f>H162+H163+H164+H165</f>
        <v>0</v>
      </c>
      <c r="I161" s="72">
        <f>I162+I163+I164+I165</f>
        <v>0</v>
      </c>
      <c r="J161" s="72">
        <f>J162+J163+J164+J165</f>
        <v>0</v>
      </c>
      <c r="K161" s="73"/>
    </row>
    <row r="162" spans="1:75" ht="39" customHeight="1" x14ac:dyDescent="0.25">
      <c r="A162" s="27" t="s">
        <v>73</v>
      </c>
      <c r="B162" s="28" t="s">
        <v>72</v>
      </c>
      <c r="C162" s="29">
        <v>0</v>
      </c>
      <c r="D162" s="28"/>
      <c r="E162" s="18"/>
      <c r="F162" s="40">
        <v>0</v>
      </c>
      <c r="G162" s="31">
        <v>0</v>
      </c>
      <c r="H162" s="34">
        <v>0</v>
      </c>
      <c r="I162" s="31"/>
      <c r="J162" s="31">
        <f>ROUND(H162*1000,2)</f>
        <v>0</v>
      </c>
      <c r="BW162" s="24"/>
    </row>
    <row r="163" spans="1:75" ht="31.5" customHeight="1" x14ac:dyDescent="0.25">
      <c r="A163" s="27" t="s">
        <v>71</v>
      </c>
      <c r="B163" s="28" t="s">
        <v>70</v>
      </c>
      <c r="C163" s="29">
        <v>0</v>
      </c>
      <c r="D163" s="28"/>
      <c r="E163" s="18"/>
      <c r="F163" s="40">
        <v>0</v>
      </c>
      <c r="G163" s="31">
        <v>0</v>
      </c>
      <c r="H163" s="34">
        <v>0</v>
      </c>
      <c r="I163" s="31"/>
      <c r="J163" s="31">
        <f>ROUND(H163*1000,2)</f>
        <v>0</v>
      </c>
      <c r="BW163" s="24"/>
    </row>
    <row r="164" spans="1:75" ht="39" customHeight="1" x14ac:dyDescent="0.25">
      <c r="A164" s="27" t="s">
        <v>69</v>
      </c>
      <c r="B164" s="28" t="s">
        <v>68</v>
      </c>
      <c r="C164" s="29">
        <v>0</v>
      </c>
      <c r="D164" s="28"/>
      <c r="E164" s="18"/>
      <c r="F164" s="40">
        <v>0</v>
      </c>
      <c r="G164" s="31">
        <v>0</v>
      </c>
      <c r="H164" s="34">
        <v>0</v>
      </c>
      <c r="I164" s="31">
        <v>0</v>
      </c>
      <c r="J164" s="31">
        <f>ROUND(H164*1000,2)</f>
        <v>0</v>
      </c>
      <c r="BW164" s="24"/>
    </row>
    <row r="165" spans="1:75" ht="39" customHeight="1" x14ac:dyDescent="0.25">
      <c r="A165" s="27" t="s">
        <v>67</v>
      </c>
      <c r="B165" s="28" t="s">
        <v>66</v>
      </c>
      <c r="C165" s="29" t="s">
        <v>960</v>
      </c>
      <c r="D165" s="30">
        <v>0</v>
      </c>
      <c r="E165" s="18">
        <v>0</v>
      </c>
      <c r="F165" s="31" t="s">
        <v>960</v>
      </c>
      <c r="G165" s="31" t="s">
        <v>960</v>
      </c>
      <c r="H165" s="34">
        <v>0</v>
      </c>
      <c r="I165" s="31"/>
      <c r="J165" s="31"/>
      <c r="BW165" s="24"/>
    </row>
    <row r="166" spans="1:75" s="74" customFormat="1" ht="48.75" customHeight="1" x14ac:dyDescent="0.25">
      <c r="A166" s="65" t="s">
        <v>65</v>
      </c>
      <c r="B166" s="66" t="s">
        <v>64</v>
      </c>
      <c r="C166" s="67"/>
      <c r="D166" s="68"/>
      <c r="E166" s="69"/>
      <c r="F166" s="70"/>
      <c r="G166" s="70"/>
      <c r="H166" s="71">
        <f>H167+H168+H169</f>
        <v>0</v>
      </c>
      <c r="I166" s="72">
        <f>I167+I168+I169</f>
        <v>0</v>
      </c>
      <c r="J166" s="72">
        <f>J167+J168+J169</f>
        <v>0</v>
      </c>
      <c r="K166" s="73"/>
    </row>
    <row r="167" spans="1:75" ht="56.25" customHeight="1" x14ac:dyDescent="0.25">
      <c r="A167" s="27" t="s">
        <v>63</v>
      </c>
      <c r="B167" s="28" t="s">
        <v>62</v>
      </c>
      <c r="C167" s="29">
        <f>IF(H167&gt;0,1,0)</f>
        <v>0</v>
      </c>
      <c r="D167" s="28" t="s">
        <v>32</v>
      </c>
      <c r="E167" s="18" t="s">
        <v>59</v>
      </c>
      <c r="F167" s="40">
        <f>IF(H167&gt;0,1,0)</f>
        <v>0</v>
      </c>
      <c r="G167" s="31">
        <f>J167</f>
        <v>0</v>
      </c>
      <c r="H167" s="34">
        <v>0</v>
      </c>
      <c r="I167" s="31">
        <v>0</v>
      </c>
      <c r="J167" s="31">
        <f>ROUND(H167*1000,2)</f>
        <v>0</v>
      </c>
      <c r="BW167" s="24"/>
    </row>
    <row r="168" spans="1:75" ht="56.25" customHeight="1" x14ac:dyDescent="0.25">
      <c r="A168" s="27" t="s">
        <v>61</v>
      </c>
      <c r="B168" s="28" t="s">
        <v>60</v>
      </c>
      <c r="C168" s="29">
        <v>0</v>
      </c>
      <c r="D168" s="28" t="s">
        <v>37</v>
      </c>
      <c r="E168" s="18" t="s">
        <v>59</v>
      </c>
      <c r="F168" s="40">
        <v>0</v>
      </c>
      <c r="G168" s="31">
        <v>0</v>
      </c>
      <c r="H168" s="34">
        <v>0</v>
      </c>
      <c r="I168" s="31"/>
      <c r="J168" s="31">
        <f>ROUND(H168*1000,2)</f>
        <v>0</v>
      </c>
      <c r="BW168" s="24"/>
    </row>
    <row r="169" spans="1:75" ht="39" customHeight="1" x14ac:dyDescent="0.25">
      <c r="A169" s="27" t="s">
        <v>58</v>
      </c>
      <c r="B169" s="28" t="s">
        <v>57</v>
      </c>
      <c r="C169" s="29" t="s">
        <v>960</v>
      </c>
      <c r="D169" s="30">
        <v>0</v>
      </c>
      <c r="E169" s="18">
        <v>0</v>
      </c>
      <c r="F169" s="31" t="s">
        <v>960</v>
      </c>
      <c r="G169" s="31" t="s">
        <v>960</v>
      </c>
      <c r="H169" s="34">
        <v>0</v>
      </c>
      <c r="I169" s="31"/>
      <c r="J169" s="31"/>
      <c r="BW169" s="24"/>
    </row>
    <row r="170" spans="1:75" s="74" customFormat="1" ht="48.75" customHeight="1" x14ac:dyDescent="0.25">
      <c r="A170" s="65" t="s">
        <v>56</v>
      </c>
      <c r="B170" s="66" t="s">
        <v>55</v>
      </c>
      <c r="C170" s="67"/>
      <c r="D170" s="68"/>
      <c r="E170" s="69"/>
      <c r="F170" s="70"/>
      <c r="G170" s="70"/>
      <c r="H170" s="71">
        <f>H171+H172+H173</f>
        <v>81.936000000000007</v>
      </c>
      <c r="I170" s="72">
        <f>I171+I172+I173</f>
        <v>81.94</v>
      </c>
      <c r="J170" s="72">
        <f>J171+J172+J173</f>
        <v>81936</v>
      </c>
      <c r="K170" s="73"/>
    </row>
    <row r="171" spans="1:75" ht="25.5" customHeight="1" x14ac:dyDescent="0.25">
      <c r="A171" s="27" t="s">
        <v>54</v>
      </c>
      <c r="B171" s="28" t="s">
        <v>53</v>
      </c>
      <c r="C171" s="29">
        <v>1</v>
      </c>
      <c r="D171" s="28" t="s">
        <v>50</v>
      </c>
      <c r="E171" s="36" t="s">
        <v>31</v>
      </c>
      <c r="F171" s="40">
        <v>1</v>
      </c>
      <c r="G171" s="40">
        <f>J171</f>
        <v>81936</v>
      </c>
      <c r="H171" s="32">
        <v>81.936000000000007</v>
      </c>
      <c r="I171" s="35">
        <v>81.94</v>
      </c>
      <c r="J171" s="31">
        <f>ROUND(H171*1000,2)</f>
        <v>81936</v>
      </c>
      <c r="BW171" s="24"/>
    </row>
    <row r="172" spans="1:75" ht="25.5" customHeight="1" x14ac:dyDescent="0.25">
      <c r="A172" s="27" t="s">
        <v>52</v>
      </c>
      <c r="B172" s="28" t="s">
        <v>51</v>
      </c>
      <c r="C172" s="29">
        <f>IF(H172&gt;0,1,0)</f>
        <v>0</v>
      </c>
      <c r="D172" s="28" t="s">
        <v>50</v>
      </c>
      <c r="E172" s="36" t="s">
        <v>31</v>
      </c>
      <c r="F172" s="40">
        <f>IF(H172&gt;0,1,0)</f>
        <v>0</v>
      </c>
      <c r="G172" s="40">
        <f>J172</f>
        <v>0</v>
      </c>
      <c r="H172" s="32">
        <v>0</v>
      </c>
      <c r="I172" s="35">
        <v>0</v>
      </c>
      <c r="J172" s="31">
        <f>ROUND(H172*1000,2)</f>
        <v>0</v>
      </c>
      <c r="BW172" s="24"/>
    </row>
    <row r="173" spans="1:75" ht="56.25" customHeight="1" x14ac:dyDescent="0.25">
      <c r="A173" s="27" t="s">
        <v>49</v>
      </c>
      <c r="B173" s="28" t="s">
        <v>48</v>
      </c>
      <c r="C173" s="29" t="s">
        <v>960</v>
      </c>
      <c r="D173" s="30">
        <v>0</v>
      </c>
      <c r="E173" s="18">
        <v>0</v>
      </c>
      <c r="F173" s="31" t="s">
        <v>960</v>
      </c>
      <c r="G173" s="31" t="s">
        <v>960</v>
      </c>
      <c r="H173" s="34">
        <v>0</v>
      </c>
      <c r="I173" s="31"/>
      <c r="J173" s="31"/>
      <c r="BW173" s="24"/>
    </row>
    <row r="174" spans="1:75" s="74" customFormat="1" ht="57" customHeight="1" x14ac:dyDescent="0.25">
      <c r="A174" s="65" t="s">
        <v>47</v>
      </c>
      <c r="B174" s="66" t="s">
        <v>46</v>
      </c>
      <c r="C174" s="67"/>
      <c r="D174" s="68"/>
      <c r="E174" s="69"/>
      <c r="F174" s="70"/>
      <c r="G174" s="70"/>
      <c r="H174" s="71">
        <v>23.074999999999999</v>
      </c>
      <c r="I174" s="72">
        <v>23.08</v>
      </c>
      <c r="J174" s="72">
        <f>ROUND(H174*1000,2)</f>
        <v>23075</v>
      </c>
      <c r="K174" s="73"/>
    </row>
    <row r="175" spans="1:75" s="74" customFormat="1" ht="30.75" customHeight="1" x14ac:dyDescent="0.25">
      <c r="A175" s="65" t="s">
        <v>45</v>
      </c>
      <c r="B175" s="66" t="s">
        <v>44</v>
      </c>
      <c r="C175" s="67"/>
      <c r="D175" s="68"/>
      <c r="E175" s="69"/>
      <c r="F175" s="70"/>
      <c r="G175" s="70"/>
      <c r="H175" s="71">
        <v>25.117000000000001</v>
      </c>
      <c r="I175" s="72">
        <v>25.12</v>
      </c>
      <c r="J175" s="72">
        <f>ROUND(H175*1000,2)</f>
        <v>25117</v>
      </c>
      <c r="K175" s="73"/>
    </row>
    <row r="176" spans="1:75" s="74" customFormat="1" ht="48.75" customHeight="1" x14ac:dyDescent="0.25">
      <c r="A176" s="65" t="s">
        <v>43</v>
      </c>
      <c r="B176" s="66" t="s">
        <v>42</v>
      </c>
      <c r="C176" s="67"/>
      <c r="D176" s="68"/>
      <c r="E176" s="69"/>
      <c r="F176" s="70"/>
      <c r="G176" s="70"/>
      <c r="H176" s="71">
        <f>H177+H178</f>
        <v>0</v>
      </c>
      <c r="I176" s="72">
        <f>I177+I178</f>
        <v>0</v>
      </c>
      <c r="J176" s="72">
        <f>J177+J178</f>
        <v>0</v>
      </c>
      <c r="K176" s="73"/>
    </row>
    <row r="177" spans="1:75" ht="25.5" customHeight="1" x14ac:dyDescent="0.25">
      <c r="A177" s="27" t="s">
        <v>41</v>
      </c>
      <c r="B177" s="28" t="s">
        <v>40</v>
      </c>
      <c r="C177" s="29">
        <v>0</v>
      </c>
      <c r="D177" s="28" t="s">
        <v>32</v>
      </c>
      <c r="E177" s="36" t="s">
        <v>31</v>
      </c>
      <c r="F177" s="40">
        <v>0</v>
      </c>
      <c r="G177" s="40"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ht="25.5" customHeight="1" x14ac:dyDescent="0.25">
      <c r="A178" s="27" t="s">
        <v>39</v>
      </c>
      <c r="B178" s="28" t="s">
        <v>38</v>
      </c>
      <c r="C178" s="29">
        <f>IF(H178&gt;0,1,0)</f>
        <v>0</v>
      </c>
      <c r="D178" s="28" t="s">
        <v>50</v>
      </c>
      <c r="E178" s="36" t="s">
        <v>31</v>
      </c>
      <c r="F178" s="40">
        <f>IF(H178&gt;0,1,0)</f>
        <v>0</v>
      </c>
      <c r="G178" s="40">
        <f>J178</f>
        <v>0</v>
      </c>
      <c r="H178" s="32">
        <v>0</v>
      </c>
      <c r="I178" s="35"/>
      <c r="J178" s="31">
        <f>ROUND(H178*1000,2)</f>
        <v>0</v>
      </c>
      <c r="BW178" s="24"/>
    </row>
    <row r="179" spans="1:75" s="74" customFormat="1" ht="48.75" customHeight="1" x14ac:dyDescent="0.25">
      <c r="A179" s="65" t="s">
        <v>36</v>
      </c>
      <c r="B179" s="66" t="s">
        <v>35</v>
      </c>
      <c r="C179" s="67"/>
      <c r="D179" s="68"/>
      <c r="E179" s="69"/>
      <c r="F179" s="70"/>
      <c r="G179" s="70"/>
      <c r="H179" s="71">
        <f>H180+H181+H182</f>
        <v>136.60013000000001</v>
      </c>
      <c r="I179" s="72">
        <f>I180+I181+I182</f>
        <v>106.84</v>
      </c>
      <c r="J179" s="72">
        <f>J180+J181+J182</f>
        <v>136600.13</v>
      </c>
      <c r="K179" s="73"/>
    </row>
    <row r="180" spans="1:75" ht="25.5" customHeight="1" x14ac:dyDescent="0.25">
      <c r="A180" s="27" t="s">
        <v>34</v>
      </c>
      <c r="B180" s="28" t="s">
        <v>33</v>
      </c>
      <c r="C180" s="29">
        <v>0</v>
      </c>
      <c r="D180" s="28" t="s">
        <v>32</v>
      </c>
      <c r="E180" s="36" t="s">
        <v>31</v>
      </c>
      <c r="F180" s="40">
        <v>0</v>
      </c>
      <c r="G180" s="40">
        <v>0</v>
      </c>
      <c r="H180" s="32">
        <v>0</v>
      </c>
      <c r="I180" s="35">
        <v>0</v>
      </c>
      <c r="J180" s="31">
        <f>ROUND(H180*1000,2)</f>
        <v>0</v>
      </c>
      <c r="BW180" s="24"/>
    </row>
    <row r="181" spans="1:75" ht="72.75" customHeight="1" x14ac:dyDescent="0.25">
      <c r="A181" s="27" t="s">
        <v>30</v>
      </c>
      <c r="B181" s="28" t="s">
        <v>29</v>
      </c>
      <c r="C181" s="29">
        <v>0</v>
      </c>
      <c r="D181" s="28" t="s">
        <v>4</v>
      </c>
      <c r="E181" s="36"/>
      <c r="F181" s="40">
        <v>0</v>
      </c>
      <c r="G181" s="40">
        <v>0</v>
      </c>
      <c r="H181" s="32">
        <f>ROUND((J197*0.07),5)</f>
        <v>29.758130000000001</v>
      </c>
      <c r="I181" s="35">
        <v>0</v>
      </c>
      <c r="J181" s="31">
        <f>ROUND(H181*1000,2)</f>
        <v>29758.13</v>
      </c>
      <c r="BW181" s="24"/>
    </row>
    <row r="182" spans="1:75" ht="56.25" customHeight="1" x14ac:dyDescent="0.25">
      <c r="A182" s="27" t="s">
        <v>28</v>
      </c>
      <c r="B182" s="28" t="s">
        <v>27</v>
      </c>
      <c r="C182" s="29" t="s">
        <v>960</v>
      </c>
      <c r="D182" s="30">
        <v>0</v>
      </c>
      <c r="E182" s="18">
        <v>0</v>
      </c>
      <c r="F182" s="31" t="s">
        <v>960</v>
      </c>
      <c r="G182" s="31" t="s">
        <v>960</v>
      </c>
      <c r="H182" s="34">
        <v>106.842</v>
      </c>
      <c r="I182" s="31">
        <v>106.84</v>
      </c>
      <c r="J182" s="31">
        <f>ROUND(H182*1000,2)</f>
        <v>106842</v>
      </c>
      <c r="BW182" s="24"/>
    </row>
    <row r="183" spans="1:75" s="74" customFormat="1" ht="87.75" customHeight="1" x14ac:dyDescent="0.25">
      <c r="A183" s="65" t="s">
        <v>26</v>
      </c>
      <c r="B183" s="66" t="s">
        <v>25</v>
      </c>
      <c r="C183" s="67"/>
      <c r="D183" s="68"/>
      <c r="E183" s="69"/>
      <c r="F183" s="70"/>
      <c r="G183" s="70"/>
      <c r="H183" s="71">
        <v>0</v>
      </c>
      <c r="I183" s="72"/>
      <c r="J183" s="72"/>
      <c r="K183" s="73"/>
    </row>
    <row r="184" spans="1:75" ht="25.5" customHeight="1" x14ac:dyDescent="0.25">
      <c r="A184" s="27" t="s">
        <v>24</v>
      </c>
      <c r="B184" s="28" t="s">
        <v>23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W184" s="24"/>
    </row>
    <row r="185" spans="1:75" ht="25.5" customHeight="1" x14ac:dyDescent="0.25">
      <c r="A185" s="27" t="s">
        <v>22</v>
      </c>
      <c r="B185" s="28" t="s">
        <v>21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20</v>
      </c>
      <c r="B186" s="28" t="s">
        <v>19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18</v>
      </c>
      <c r="B187" s="28" t="s">
        <v>17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16</v>
      </c>
      <c r="B188" s="28" t="s">
        <v>15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14</v>
      </c>
      <c r="B189" s="28" t="s">
        <v>13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25.5" customHeight="1" x14ac:dyDescent="0.25">
      <c r="A190" s="27" t="s">
        <v>12</v>
      </c>
      <c r="B190" s="28" t="s">
        <v>11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5"/>
      <c r="J190" s="31"/>
      <c r="BW190" s="24"/>
    </row>
    <row r="191" spans="1:75" ht="39" customHeight="1" x14ac:dyDescent="0.25">
      <c r="A191" s="27" t="s">
        <v>10</v>
      </c>
      <c r="B191" s="28" t="s">
        <v>9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1"/>
      <c r="J191" s="31"/>
      <c r="BW191" s="24"/>
    </row>
    <row r="192" spans="1:75" ht="25.5" customHeight="1" x14ac:dyDescent="0.25">
      <c r="A192" s="27" t="s">
        <v>8</v>
      </c>
      <c r="B192" s="28" t="s">
        <v>7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25.5" customHeight="1" x14ac:dyDescent="0.25">
      <c r="A193" s="27" t="s">
        <v>6</v>
      </c>
      <c r="B193" s="28" t="s">
        <v>5</v>
      </c>
      <c r="C193" s="29">
        <v>0</v>
      </c>
      <c r="D193" s="28" t="s">
        <v>4</v>
      </c>
      <c r="E193" s="36"/>
      <c r="F193" s="40">
        <v>0</v>
      </c>
      <c r="G193" s="40">
        <v>0</v>
      </c>
      <c r="H193" s="32">
        <v>0</v>
      </c>
      <c r="I193" s="35"/>
      <c r="J193" s="31"/>
      <c r="BW193" s="24"/>
    </row>
    <row r="194" spans="1:75" ht="74.25" customHeight="1" x14ac:dyDescent="0.25">
      <c r="A194" s="27" t="s">
        <v>3</v>
      </c>
      <c r="B194" s="28" t="s">
        <v>2</v>
      </c>
      <c r="C194" s="29" t="s">
        <v>960</v>
      </c>
      <c r="D194" s="30">
        <v>0</v>
      </c>
      <c r="E194" s="18">
        <v>0</v>
      </c>
      <c r="F194" s="31" t="s">
        <v>960</v>
      </c>
      <c r="G194" s="31" t="s">
        <v>960</v>
      </c>
      <c r="H194" s="33">
        <v>0</v>
      </c>
      <c r="I194" s="39"/>
      <c r="J194" s="31"/>
      <c r="BW194" s="24"/>
    </row>
    <row r="195" spans="1:75" s="81" customFormat="1" ht="32.25" customHeight="1" x14ac:dyDescent="0.25">
      <c r="A195" s="56"/>
      <c r="B195" s="57" t="s">
        <v>959</v>
      </c>
      <c r="C195" s="58"/>
      <c r="D195" s="57"/>
      <c r="E195" s="59"/>
      <c r="F195" s="60"/>
      <c r="G195" s="60"/>
      <c r="H195" s="61">
        <f>H10+H11+H43+H46+H47+H110+H152+H156+H161+H166+H170+H174+H175+H176+H179+H183+H140</f>
        <v>2530.9978480000004</v>
      </c>
      <c r="I195" s="62">
        <f>I11+I10+I43+I47+I110+I140+I152+I156+I161+I166+I170+I174+I175+I176+I179+I46</f>
        <v>1639.84167</v>
      </c>
      <c r="J195" s="63">
        <f ca="1">J11+J10+J43+J47+J110+J140+J152+J156+J161+J166+J170+J174+J175+J176+J179+J46</f>
        <v>750276.95</v>
      </c>
      <c r="K195" s="80"/>
    </row>
    <row r="196" spans="1:75" s="47" customFormat="1" ht="16.5" x14ac:dyDescent="0.25">
      <c r="A196" s="42"/>
      <c r="B196" s="43" t="s">
        <v>1</v>
      </c>
      <c r="C196" s="44"/>
      <c r="D196" s="43"/>
      <c r="E196" s="43"/>
      <c r="F196" s="45"/>
      <c r="G196" s="45"/>
      <c r="H196" s="34">
        <v>1244.47866</v>
      </c>
      <c r="I196" s="31">
        <f>J196/1000</f>
        <v>0</v>
      </c>
      <c r="J196" s="31">
        <v>0</v>
      </c>
      <c r="K196" s="46"/>
    </row>
    <row r="197" spans="1:75" s="47" customFormat="1" ht="16.5" x14ac:dyDescent="0.25">
      <c r="A197" s="42"/>
      <c r="B197" s="43"/>
      <c r="C197" s="44"/>
      <c r="D197" s="43"/>
      <c r="E197" s="43"/>
      <c r="F197" s="48"/>
      <c r="G197" s="48"/>
      <c r="H197" s="49"/>
      <c r="I197" s="50">
        <f>I195</f>
        <v>1639.84167</v>
      </c>
      <c r="J197" s="50">
        <v>425.11618000000021</v>
      </c>
      <c r="K197" s="46"/>
    </row>
    <row r="198" spans="1:75" x14ac:dyDescent="0.25">
      <c r="G198" s="10" t="s">
        <v>0</v>
      </c>
      <c r="H198" s="49">
        <f>H196-H195</f>
        <v>-1286.5191880000004</v>
      </c>
      <c r="I198" s="4">
        <f>I196-I197</f>
        <v>-1639.84167</v>
      </c>
      <c r="J198" s="82">
        <v>365.26847999999984</v>
      </c>
    </row>
    <row r="199" spans="1:75" x14ac:dyDescent="0.25">
      <c r="H199" s="49">
        <f>H10+H11+H43+H46+H47+H110+H140+H152+H156+H161+H166+H170+H174+H175+H176+H179+H183</f>
        <v>2530.9978480000004</v>
      </c>
      <c r="J199" s="51"/>
    </row>
    <row r="200" spans="1:75" x14ac:dyDescent="0.25">
      <c r="J200" s="51"/>
    </row>
    <row r="201" spans="1:75" x14ac:dyDescent="0.25">
      <c r="H201" s="49">
        <f>H195-H194</f>
        <v>2530.9978480000004</v>
      </c>
    </row>
    <row r="202" spans="1:75" x14ac:dyDescent="0.25">
      <c r="H202" s="49">
        <f>H196-H195</f>
        <v>-1286.5191880000004</v>
      </c>
      <c r="I202" s="52">
        <f>I200-I210</f>
        <v>0</v>
      </c>
    </row>
    <row r="207" spans="1:75" s="85" customFormat="1" ht="15" customHeight="1" x14ac:dyDescent="0.25">
      <c r="A207" s="84" t="s">
        <v>962</v>
      </c>
      <c r="C207" s="86"/>
      <c r="F207" s="83"/>
      <c r="G207" s="83"/>
      <c r="H207" s="87" t="s">
        <v>963</v>
      </c>
      <c r="J207" s="88"/>
      <c r="K207" s="89"/>
    </row>
    <row r="209" spans="1:10" s="4" customFormat="1" x14ac:dyDescent="0.25">
      <c r="A209" s="8"/>
      <c r="C209" s="9"/>
      <c r="F209" s="10"/>
      <c r="G209" s="10"/>
      <c r="H209" s="49"/>
      <c r="J209" s="2"/>
    </row>
    <row r="210" spans="1:10" s="4" customFormat="1" ht="18" x14ac:dyDescent="0.25">
      <c r="A210" s="97"/>
      <c r="B210" s="97"/>
      <c r="C210" s="9"/>
      <c r="F210" s="10"/>
      <c r="G210" s="10"/>
      <c r="H210" s="83"/>
      <c r="J210" s="82"/>
    </row>
  </sheetData>
  <mergeCells count="7">
    <mergeCell ref="A210:B210"/>
    <mergeCell ref="C9:D9"/>
    <mergeCell ref="G6:H6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7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185.31</v>
      </c>
      <c r="I9" s="72">
        <v>185.31</v>
      </c>
      <c r="J9" s="72">
        <f>ROUND(H9*1000,2)</f>
        <v>185310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184.80657000000002</v>
      </c>
      <c r="I10" s="76">
        <f>I11+I12+I13+I14+I15+I16+I20+I31+I35+I38+I39+I40+I41+I19</f>
        <v>184.13445000000002</v>
      </c>
      <c r="J10" s="72">
        <f>J11+J12+J13+J14+J15+J16+J20+J31+J35+J38+J39+J40+J41+J19</f>
        <v>184134.44999999998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107.17</v>
      </c>
      <c r="G11" s="31">
        <v>2.29</v>
      </c>
      <c r="H11" s="34">
        <f>ROUND((F11*G11*K11)/1000,5)</f>
        <v>73.380369999999999</v>
      </c>
      <c r="I11" s="31">
        <f t="shared" ref="I11:I30" si="0">H11</f>
        <v>73.380369999999999</v>
      </c>
      <c r="J11" s="31">
        <f>ROUND(F11*G11*K11,2)</f>
        <v>73380.37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643-F11</f>
        <v>535.83000000000004</v>
      </c>
      <c r="G12" s="31">
        <v>2</v>
      </c>
      <c r="H12" s="34">
        <f>ROUND((F12*G12*C12)/1000,5)</f>
        <v>55.726320000000001</v>
      </c>
      <c r="I12" s="31">
        <f t="shared" si="0"/>
        <v>55.726320000000001</v>
      </c>
      <c r="J12" s="31">
        <f>ROUND(F12*G12*K12,2)</f>
        <v>55726.32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20.756069999999998</v>
      </c>
      <c r="I16" s="31">
        <f t="shared" si="0"/>
        <v>20.756069999999998</v>
      </c>
      <c r="J16" s="31">
        <f>J17+J18</f>
        <v>20756.07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107.17</v>
      </c>
      <c r="G17" s="31">
        <v>3.29</v>
      </c>
      <c r="H17" s="32">
        <f>ROUND((F17*G17*C17)/1000,5)</f>
        <v>4.2310699999999999</v>
      </c>
      <c r="I17" s="31">
        <f t="shared" si="0"/>
        <v>4.2310699999999999</v>
      </c>
      <c r="J17" s="31">
        <f>ROUND(F17*G17*K17,2)</f>
        <v>4231.07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535.83000000000004</v>
      </c>
      <c r="G18" s="31">
        <v>2.57</v>
      </c>
      <c r="H18" s="32">
        <f>ROUND((F18*G18*C18)/1000,5)</f>
        <v>16.524999999999999</v>
      </c>
      <c r="I18" s="31">
        <f t="shared" si="0"/>
        <v>16.524999999999999</v>
      </c>
      <c r="J18" s="31">
        <f>ROUND(F18*G18*K18,2)</f>
        <v>16525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50.4</v>
      </c>
      <c r="G19" s="31">
        <v>8.43</v>
      </c>
      <c r="H19" s="32">
        <f>ROUND((F19*G19*K19)/1000,5)</f>
        <v>0.42487000000000003</v>
      </c>
      <c r="I19" s="31">
        <f t="shared" si="0"/>
        <v>0.42487000000000003</v>
      </c>
      <c r="J19" s="31">
        <f>ROUND(F19*G19*K19,2)</f>
        <v>424.87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7.94034</v>
      </c>
      <c r="I20" s="31">
        <f t="shared" si="0"/>
        <v>7.94034</v>
      </c>
      <c r="J20" s="31">
        <f>J21+J22+J23+J24+J25+J26+J27+J28+J29+J30</f>
        <v>7940.3400000000011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930</v>
      </c>
      <c r="G21" s="31">
        <v>2.81</v>
      </c>
      <c r="H21" s="32">
        <f t="shared" ref="H21:H30" si="1">ROUND((F21*G21*K21)/1000,5)</f>
        <v>6.1134399999999998</v>
      </c>
      <c r="I21" s="31">
        <f t="shared" si="0"/>
        <v>6.1134399999999998</v>
      </c>
      <c r="J21" s="31">
        <f t="shared" ref="J21:J30" si="2">ROUND(F21*G21*K21,2)</f>
        <v>6113.44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605</v>
      </c>
      <c r="G22" s="31">
        <v>1.75</v>
      </c>
      <c r="H22" s="32">
        <f t="shared" si="1"/>
        <v>4.2000000000000003E-2</v>
      </c>
      <c r="I22" s="31">
        <f t="shared" si="0"/>
        <v>4.2000000000000003E-2</v>
      </c>
      <c r="J22" s="31">
        <f t="shared" si="2"/>
        <v>42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672</v>
      </c>
      <c r="G23" s="31">
        <v>4.0999999999999996</v>
      </c>
      <c r="H23" s="32">
        <f t="shared" si="1"/>
        <v>0.32963999999999999</v>
      </c>
      <c r="I23" s="31">
        <f t="shared" si="0"/>
        <v>0.32963999999999999</v>
      </c>
      <c r="J23" s="31">
        <f t="shared" si="2"/>
        <v>329.64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673</v>
      </c>
      <c r="G24" s="31">
        <v>4.08</v>
      </c>
      <c r="H24" s="32">
        <f t="shared" si="1"/>
        <v>3.0839999999999999E-2</v>
      </c>
      <c r="I24" s="31">
        <f t="shared" si="0"/>
        <v>3.0839999999999999E-2</v>
      </c>
      <c r="J24" s="31">
        <f t="shared" si="2"/>
        <v>30.84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674</v>
      </c>
      <c r="G25" s="31">
        <v>3.93</v>
      </c>
      <c r="H25" s="32">
        <f t="shared" si="1"/>
        <v>4.1270000000000001E-2</v>
      </c>
      <c r="I25" s="31">
        <f t="shared" si="0"/>
        <v>4.1270000000000001E-2</v>
      </c>
      <c r="J25" s="31">
        <f t="shared" si="2"/>
        <v>41.27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215.69</v>
      </c>
      <c r="G26" s="31">
        <v>2.64</v>
      </c>
      <c r="H26" s="32">
        <f t="shared" si="1"/>
        <v>0.56942000000000004</v>
      </c>
      <c r="I26" s="31">
        <f t="shared" si="0"/>
        <v>0.56942000000000004</v>
      </c>
      <c r="J26" s="31">
        <f t="shared" si="2"/>
        <v>569.41999999999996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669</v>
      </c>
      <c r="G27" s="31">
        <v>5.07</v>
      </c>
      <c r="H27" s="32">
        <f t="shared" si="1"/>
        <v>9.7339999999999996E-2</v>
      </c>
      <c r="I27" s="31">
        <f t="shared" si="0"/>
        <v>9.7339999999999996E-2</v>
      </c>
      <c r="J27" s="31">
        <f t="shared" si="2"/>
        <v>97.34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187</v>
      </c>
      <c r="G28" s="31">
        <v>2.52</v>
      </c>
      <c r="H28" s="32">
        <f t="shared" si="1"/>
        <v>1.512E-2</v>
      </c>
      <c r="I28" s="31">
        <f t="shared" si="0"/>
        <v>1.512E-2</v>
      </c>
      <c r="J28" s="31">
        <f t="shared" si="2"/>
        <v>15.12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2.0582400000000001</v>
      </c>
      <c r="I31" s="31">
        <f>I32+I33+I34</f>
        <v>2.0582400000000001</v>
      </c>
      <c r="J31" s="31">
        <f>J32+J33+J34</f>
        <v>2058.2399999999998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512</v>
      </c>
      <c r="G32" s="31">
        <v>2.0099999999999998</v>
      </c>
      <c r="H32" s="32">
        <f>ROUND(F32*G32*K32/1000,5)</f>
        <v>2.0582400000000001</v>
      </c>
      <c r="I32" s="31">
        <f>H32</f>
        <v>2.0582400000000001</v>
      </c>
      <c r="J32" s="31">
        <f>ROUND(H32*1000,2)</f>
        <v>2058.2399999999998</v>
      </c>
      <c r="K32" s="3">
        <v>2</v>
      </c>
      <c r="L32" s="38"/>
      <c r="M32" s="38">
        <v>512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0</v>
      </c>
      <c r="D33" s="30" t="s">
        <v>4</v>
      </c>
      <c r="E33" s="18" t="s">
        <v>31</v>
      </c>
      <c r="F33" s="31">
        <v>0</v>
      </c>
      <c r="G33" s="31">
        <v>0</v>
      </c>
      <c r="H33" s="32">
        <f>ROUND(G33*F33*K33/1000,5)</f>
        <v>0</v>
      </c>
      <c r="I33" s="31">
        <f>H33</f>
        <v>0</v>
      </c>
      <c r="J33" s="31">
        <f>ROUND(H33*1000,2)</f>
        <v>0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0</v>
      </c>
      <c r="G38" s="31">
        <v>1.65</v>
      </c>
      <c r="H38" s="32">
        <f>ROUND((F38*G38*K38)/1000,5)</f>
        <v>0</v>
      </c>
      <c r="I38" s="31">
        <f>H38</f>
        <v>0</v>
      </c>
      <c r="J38" s="31">
        <f>ROUND(F38*G38*K38,2)</f>
        <v>0</v>
      </c>
      <c r="K38" s="3">
        <v>1</v>
      </c>
      <c r="L38" s="38">
        <f>M37+M38</f>
        <v>0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43.79759</v>
      </c>
      <c r="I42" s="72">
        <f>I43+I44</f>
        <v>43.79759</v>
      </c>
      <c r="J42" s="72">
        <f>J43+J44</f>
        <v>43797.59</v>
      </c>
      <c r="K42" s="73"/>
      <c r="Q42" s="74" t="s">
        <v>327</v>
      </c>
      <c r="R42" s="74">
        <v>135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0.54</v>
      </c>
      <c r="G43" s="31">
        <v>222.21</v>
      </c>
      <c r="H43" s="32">
        <f>ROUND((F43*G43*K43)/1000,5)</f>
        <v>43.79759</v>
      </c>
      <c r="I43" s="31">
        <f>H43</f>
        <v>43.79759</v>
      </c>
      <c r="J43" s="31">
        <f>ROUND(H43*1000,2)</f>
        <v>43797.59</v>
      </c>
      <c r="K43" s="3">
        <v>365</v>
      </c>
      <c r="L43" s="38"/>
      <c r="M43" s="38"/>
      <c r="N43" s="4">
        <f>ROUND(R42*1.45/365,3)</f>
        <v>0.53600000000000003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55.959811999999971</v>
      </c>
      <c r="I46" s="71">
        <f>I47+I53+I63+I68+I77+I85+I98+I103</f>
        <v>55.959811999999971</v>
      </c>
      <c r="J46" s="72">
        <f>J47+J53+J63+J68+J77+J85+J98+J103</f>
        <v>54281.02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2.79799</v>
      </c>
      <c r="I47" s="25">
        <f>I48+I49+I50+I51+I52</f>
        <v>0</v>
      </c>
      <c r="J47" s="23">
        <f>J48+J49+J50+J51+J52</f>
        <v>2797.99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1.67879</v>
      </c>
      <c r="I49" s="31"/>
      <c r="J49" s="31">
        <f>ROUND(H49*1000,2)</f>
        <v>1678.79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1.1192</v>
      </c>
      <c r="I50" s="31"/>
      <c r="J50" s="31">
        <f>ROUND(H50*1000,2)</f>
        <v>1119.2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3.9171900000000002</v>
      </c>
      <c r="I53" s="26">
        <f>I54+I55+I56+I57+I58+I59+I60+I61+I62</f>
        <v>0</v>
      </c>
      <c r="J53" s="23">
        <f>J54+J55+J56+J57+J58+J59+J60+J61+J62</f>
        <v>3917.19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3.9171900000000002</v>
      </c>
      <c r="I59" s="31"/>
      <c r="J59" s="31">
        <f t="shared" si="3"/>
        <v>3917.19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5.0363800000000003</v>
      </c>
      <c r="I68" s="26">
        <f>I69+I70+I71+I72+I75+I76</f>
        <v>0</v>
      </c>
      <c r="J68" s="23">
        <f>J69+J70+J71+J72+J73+J74+J75+J76</f>
        <v>5036.38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5.0363800000000003</v>
      </c>
      <c r="I76" s="31"/>
      <c r="J76" s="31">
        <f>ROUND(H76*1000,2)</f>
        <v>5036.38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7.8343700000000007</v>
      </c>
      <c r="I77" s="26">
        <f>I78+I79+I80+I81+I82+I83+I84</f>
        <v>0</v>
      </c>
      <c r="J77" s="23">
        <f>J78+J79+J80+J81+J82+J83+J84</f>
        <v>6155.58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3.9171900000000002</v>
      </c>
      <c r="I78" s="31"/>
      <c r="J78" s="31">
        <f t="shared" ref="J78:J83" si="4">ROUND(H78*1000,2)</f>
        <v>3917.19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2.2383899999999999</v>
      </c>
      <c r="I81" s="31"/>
      <c r="J81" s="31">
        <f t="shared" si="4"/>
        <v>2238.39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1.67879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19.026339999999998</v>
      </c>
      <c r="I85" s="26">
        <f>I86+I87+I88+I89+I90+I91+I92+I93+I94+I95+I96+I97</f>
        <v>0</v>
      </c>
      <c r="J85" s="23">
        <f>J86+J87+J88+J89+J90+J91+J92+J93+J94+J95+J96+J97</f>
        <v>19026.34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6.7151800000000001</v>
      </c>
      <c r="I90" s="31"/>
      <c r="J90" s="31">
        <f t="shared" si="5"/>
        <v>6715.18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8.9535699999999991</v>
      </c>
      <c r="I96" s="31"/>
      <c r="J96" s="31">
        <f t="shared" si="5"/>
        <v>8953.57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3.3575900000000001</v>
      </c>
      <c r="I97" s="31"/>
      <c r="J97" s="31">
        <f t="shared" si="5"/>
        <v>3357.59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2.2383899999999999</v>
      </c>
      <c r="I98" s="26">
        <f>I99+I100+I101+I102</f>
        <v>0</v>
      </c>
      <c r="J98" s="23">
        <f>J99+J100+J101+J102</f>
        <v>2238.39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2.2383899999999999</v>
      </c>
      <c r="I99" s="31">
        <v>0</v>
      </c>
      <c r="J99" s="31">
        <f>ROUND(H99*1000,2)</f>
        <v>2238.39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15.109151999999977</v>
      </c>
      <c r="I103" s="25">
        <f>I104+I105+I106+I107+I108</f>
        <v>55.959811999999971</v>
      </c>
      <c r="J103" s="23">
        <f>J104+J105+J106+J107+J108</f>
        <v>15109.15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3.6373899999999999</v>
      </c>
      <c r="I106" s="31"/>
      <c r="J106" s="31">
        <f>ROUND(H106*1000,2)</f>
        <v>3637.39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11.471761999999977</v>
      </c>
      <c r="I108" s="34">
        <f>J197-I138-H181</f>
        <v>55.959811999999971</v>
      </c>
      <c r="J108" s="31">
        <f>ROUND(H108*1000,2)</f>
        <v>11471.76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222.83547799999994</v>
      </c>
      <c r="I109" s="71">
        <f>I110+I111+I112+I113+I114+I115+I116+I117+I118+I119+I120+I121+I122+I123+I124+I125+I126+I127+I128+I129+I130+I131+I132+I133+I134+I135+I136+I137+I138</f>
        <v>222.83247799999992</v>
      </c>
      <c r="J109" s="72">
        <f>J110+J111+J112+J113+J114+J115+J116+J117+J118+J119+J120+J121+J122+J123+J124+J125+J126+J127+J128+J129+J130+J131+J132+J133+J134+J135+J136+J137+J138</f>
        <v>210913.6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8515.6200000000008</v>
      </c>
      <c r="H110" s="33">
        <f>ROUND(($I$138*0.05),5)</f>
        <v>8.5156200000000002</v>
      </c>
      <c r="I110" s="31"/>
      <c r="J110" s="31">
        <f t="shared" ref="J110:J137" si="6">ROUND(H110*1000,2)</f>
        <v>8515.6200000000008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42578.119999999995</v>
      </c>
      <c r="H111" s="33">
        <f>ROUND(($I$138*0.25),5)</f>
        <v>42.578119999999998</v>
      </c>
      <c r="I111" s="31"/>
      <c r="J111" s="31">
        <f t="shared" si="6"/>
        <v>42578.12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20437.5</v>
      </c>
      <c r="H116" s="32">
        <f>ROUND(($I$138*0.12),5)</f>
        <v>20.4375</v>
      </c>
      <c r="I116" s="31"/>
      <c r="J116" s="31">
        <f t="shared" si="6"/>
        <v>20437.5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14833</v>
      </c>
      <c r="H120" s="34">
        <v>14.833</v>
      </c>
      <c r="I120" s="31">
        <v>14.83</v>
      </c>
      <c r="J120" s="31">
        <f t="shared" si="6"/>
        <v>14833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37690</v>
      </c>
      <c r="H121" s="34">
        <v>37.69</v>
      </c>
      <c r="I121" s="31">
        <v>37.69</v>
      </c>
      <c r="J121" s="31">
        <f t="shared" si="6"/>
        <v>37690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25546.87</v>
      </c>
      <c r="H125" s="32">
        <f>ROUND(($I$138*0.15),5)</f>
        <v>25.546869999999998</v>
      </c>
      <c r="I125" s="31"/>
      <c r="J125" s="31">
        <f t="shared" si="6"/>
        <v>25546.87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18734.37</v>
      </c>
      <c r="H126" s="32">
        <f>ROUND(($I$138*0.11),5)</f>
        <v>18.734369999999998</v>
      </c>
      <c r="I126" s="31"/>
      <c r="J126" s="31">
        <f t="shared" si="6"/>
        <v>18734.37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11921.87</v>
      </c>
      <c r="H128" s="32">
        <f>ROUND(($I$138*0.07),5)</f>
        <v>11.92187</v>
      </c>
      <c r="I128" s="31"/>
      <c r="J128" s="31">
        <f t="shared" si="6"/>
        <v>11921.87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30656.25</v>
      </c>
      <c r="H129" s="32">
        <f>ROUND(($I$138*0.18),5)</f>
        <v>30.65625</v>
      </c>
      <c r="I129" s="31"/>
      <c r="J129" s="31">
        <f t="shared" si="6"/>
        <v>30656.25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11.921877999999907</v>
      </c>
      <c r="I138" s="34">
        <f>J197*0.7</f>
        <v>170.31247799999991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9.5868800000000007</v>
      </c>
      <c r="I139" s="72">
        <f>I140+I141+I142+I143+I144+I145+I146+I147+I148+I149+I150</f>
        <v>9.5838800000000006</v>
      </c>
      <c r="J139" s="72">
        <f ca="1">J140+J141+J142+J143+J144+J145+J146+J147+J148+J149+J150</f>
        <v>9665.56</v>
      </c>
      <c r="K139" s="73"/>
      <c r="BV139" s="74" t="s">
        <v>968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7333</v>
      </c>
      <c r="H142" s="34">
        <v>7.3330000000000002</v>
      </c>
      <c r="I142" s="31">
        <v>7.33</v>
      </c>
      <c r="J142" s="31">
        <f t="shared" si="7"/>
        <v>7333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107.97311999999999</v>
      </c>
      <c r="I151" s="72">
        <f>I152+I153+I154</f>
        <v>107.97</v>
      </c>
      <c r="J151" s="72">
        <f ca="1">J152+J153+J154</f>
        <v>107973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4498.88</v>
      </c>
      <c r="H152" s="32">
        <f ca="1">ROUND((C152*F152*G152/1000),5)</f>
        <v>107.97311999999999</v>
      </c>
      <c r="I152" s="35">
        <v>107.97</v>
      </c>
      <c r="J152" s="31">
        <f ca="1">ROUND(H152*1000,2)</f>
        <v>107973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99.508080000000007</v>
      </c>
      <c r="I155" s="72">
        <f>I156+I157+I158+I159</f>
        <v>99.51</v>
      </c>
      <c r="J155" s="72">
        <f ca="1">J156+J157+J158+J159</f>
        <v>99508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4146.17</v>
      </c>
      <c r="H157" s="34">
        <f ca="1">ROUND((C157*F157*G157/1000),5)</f>
        <v>99.508080000000007</v>
      </c>
      <c r="I157" s="31">
        <v>99.51</v>
      </c>
      <c r="J157" s="31">
        <f ca="1">ROUND(H157*1000,2)</f>
        <v>99508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51.988</v>
      </c>
      <c r="I169" s="72">
        <f>I170+I171+I172</f>
        <v>51.99</v>
      </c>
      <c r="J169" s="72">
        <f>J170+J171+J172</f>
        <v>51988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51988</v>
      </c>
      <c r="H170" s="32">
        <v>51.988</v>
      </c>
      <c r="I170" s="35">
        <v>51.99</v>
      </c>
      <c r="J170" s="31">
        <f>ROUND(H170*1000,2)</f>
        <v>51988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77.498999999999995</v>
      </c>
      <c r="I173" s="72">
        <v>77.5</v>
      </c>
      <c r="J173" s="72">
        <f>ROUND(H173*1000,2)</f>
        <v>77499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21.437000000000001</v>
      </c>
      <c r="I174" s="72">
        <v>21.44</v>
      </c>
      <c r="J174" s="72">
        <f>ROUND(H174*1000,2)</f>
        <v>21437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17.03125</v>
      </c>
      <c r="I178" s="72">
        <f>I179+I180+I181</f>
        <v>67.599999999999994</v>
      </c>
      <c r="J178" s="72">
        <f>J179+J180+J181</f>
        <v>17031.25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17.03125</v>
      </c>
      <c r="I181" s="31">
        <v>67.599999999999994</v>
      </c>
      <c r="J181" s="31">
        <f>ROUND(H181*1000,2)</f>
        <v>17031.25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1077.73278</v>
      </c>
      <c r="I194" s="62">
        <f>I10+I9+I42+I46+I109+I139+I151+I155+I160+I165+I169+I173+I174+I175+I178+I45</f>
        <v>1127.6582099999998</v>
      </c>
      <c r="J194" s="63">
        <f ca="1">J10+J9+J42+J46+J109+J139+J151+J155+J160+J165+J169+J173+J174+J175+J178+J45</f>
        <v>731458.14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f>J195/1000</f>
        <v>1077.73278</v>
      </c>
      <c r="I195" s="31">
        <f>J195/1000</f>
        <v>1077.73278</v>
      </c>
      <c r="J195" s="31">
        <v>1077732.78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1127.6582099999998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-49.925429999999778</v>
      </c>
      <c r="J197" s="82">
        <v>243.30353999999988</v>
      </c>
    </row>
    <row r="198" spans="1:75" hidden="1" x14ac:dyDescent="0.25">
      <c r="H198" s="49">
        <f>H9+H10+H42+H45+H46+H109+H139+H151+H155+H160+H165+H169+H173+H174+H175+H178+H182</f>
        <v>1077.7327799999998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8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276.8</v>
      </c>
      <c r="I9" s="72">
        <v>276.8</v>
      </c>
      <c r="J9" s="72">
        <f>ROUND(H9*1000,2)</f>
        <v>276800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217.51927000000001</v>
      </c>
      <c r="I10" s="76">
        <f>I11+I12+I13+I14+I15+I16+I20+I31+I35+I38+I39+I40+I41+I19</f>
        <v>216.84715</v>
      </c>
      <c r="J10" s="72">
        <f>J11+J12+J13+J14+J15+J16+J20+J31+J35+J38+J39+J40+J41+J19</f>
        <v>216847.15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107.51</v>
      </c>
      <c r="G11" s="31">
        <v>2.29</v>
      </c>
      <c r="H11" s="34">
        <f>ROUND((F11*G11*K11)/1000,5)</f>
        <v>73.613169999999997</v>
      </c>
      <c r="I11" s="31">
        <f t="shared" ref="I11:I30" si="0">H11</f>
        <v>73.613169999999997</v>
      </c>
      <c r="J11" s="31">
        <f>ROUND(F11*G11*K11,2)</f>
        <v>73613.17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860.1-F11</f>
        <v>752.59</v>
      </c>
      <c r="G12" s="31">
        <v>2</v>
      </c>
      <c r="H12" s="34">
        <f>ROUND((F12*G12*C12)/1000,5)</f>
        <v>78.269360000000006</v>
      </c>
      <c r="I12" s="31">
        <f t="shared" si="0"/>
        <v>78.269360000000006</v>
      </c>
      <c r="J12" s="31">
        <f>ROUND(F12*G12*K12,2)</f>
        <v>78269.36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27.454369999999997</v>
      </c>
      <c r="I16" s="31">
        <f t="shared" si="0"/>
        <v>27.454369999999997</v>
      </c>
      <c r="J16" s="31">
        <f>J17+J18</f>
        <v>27454.370000000003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107.51</v>
      </c>
      <c r="G17" s="31">
        <v>3.29</v>
      </c>
      <c r="H17" s="32">
        <f>ROUND((F17*G17*C17)/1000,5)</f>
        <v>4.2444899999999999</v>
      </c>
      <c r="I17" s="31">
        <f t="shared" si="0"/>
        <v>4.2444899999999999</v>
      </c>
      <c r="J17" s="31">
        <f>ROUND(F17*G17*K17,2)</f>
        <v>4244.49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752.59</v>
      </c>
      <c r="G18" s="31">
        <v>2.57</v>
      </c>
      <c r="H18" s="32">
        <f>ROUND((F18*G18*C18)/1000,5)</f>
        <v>23.209879999999998</v>
      </c>
      <c r="I18" s="31">
        <f t="shared" si="0"/>
        <v>23.209879999999998</v>
      </c>
      <c r="J18" s="31">
        <f>ROUND(F18*G18*K18,2)</f>
        <v>23209.88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11.229120000000002</v>
      </c>
      <c r="I20" s="31">
        <f t="shared" si="0"/>
        <v>11.229120000000002</v>
      </c>
      <c r="J20" s="31">
        <f>J21+J22+J23+J24+J25+J26+J27+J28+J29+J30</f>
        <v>11229.119999999999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931</v>
      </c>
      <c r="G21" s="31">
        <v>2.81</v>
      </c>
      <c r="H21" s="32">
        <f t="shared" ref="H21:H30" si="1">ROUND((F21*G21*K21)/1000,5)</f>
        <v>9.1280000000000001</v>
      </c>
      <c r="I21" s="31">
        <f t="shared" si="0"/>
        <v>9.1280000000000001</v>
      </c>
      <c r="J21" s="31">
        <f t="shared" ref="J21:J30" si="2">ROUND(F21*G21*K21,2)</f>
        <v>9128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249.33</v>
      </c>
      <c r="G26" s="31">
        <v>2.64</v>
      </c>
      <c r="H26" s="32">
        <f t="shared" si="1"/>
        <v>0.65822999999999998</v>
      </c>
      <c r="I26" s="31">
        <f t="shared" si="0"/>
        <v>0.65822999999999998</v>
      </c>
      <c r="J26" s="31">
        <f t="shared" si="2"/>
        <v>658.23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1.6080000000000001</v>
      </c>
      <c r="I31" s="31">
        <f>I32+I33+I34</f>
        <v>1.6080000000000001</v>
      </c>
      <c r="J31" s="31">
        <f>J32+J33+J34</f>
        <v>1608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400</v>
      </c>
      <c r="G32" s="31">
        <v>2.0099999999999998</v>
      </c>
      <c r="H32" s="32">
        <f>ROUND(F32*G32*K32/1000,5)</f>
        <v>1.6080000000000001</v>
      </c>
      <c r="I32" s="31">
        <f>H32</f>
        <v>1.6080000000000001</v>
      </c>
      <c r="J32" s="31">
        <f>ROUND(H32*1000,2)</f>
        <v>1608</v>
      </c>
      <c r="K32" s="3">
        <v>2</v>
      </c>
      <c r="L32" s="38"/>
      <c r="M32" s="38">
        <v>400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0</v>
      </c>
      <c r="D33" s="30" t="s">
        <v>4</v>
      </c>
      <c r="E33" s="18" t="s">
        <v>31</v>
      </c>
      <c r="F33" s="31">
        <v>0</v>
      </c>
      <c r="G33" s="31">
        <v>0</v>
      </c>
      <c r="H33" s="32">
        <f>ROUND(G33*F33*K33/1000,5)</f>
        <v>0</v>
      </c>
      <c r="I33" s="31">
        <f>H33</f>
        <v>0</v>
      </c>
      <c r="J33" s="31">
        <f>ROUND(H33*1000,2)</f>
        <v>0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K37" s="3">
        <v>2</v>
      </c>
      <c r="L37" s="38"/>
      <c r="M37" s="38">
        <v>69.599999999999994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156.6</v>
      </c>
      <c r="G38" s="31">
        <v>1.65</v>
      </c>
      <c r="H38" s="32">
        <f>ROUND((F38*G38*K38)/1000,5)</f>
        <v>0.25839000000000001</v>
      </c>
      <c r="I38" s="31">
        <f>H38</f>
        <v>0.25839000000000001</v>
      </c>
      <c r="J38" s="31">
        <f>ROUND(F38*G38*K38,2)</f>
        <v>258.39</v>
      </c>
      <c r="K38" s="3">
        <v>1</v>
      </c>
      <c r="L38" s="38">
        <f>M37+M38</f>
        <v>156.6</v>
      </c>
      <c r="M38" s="38">
        <v>87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51.908259999999999</v>
      </c>
      <c r="I42" s="72">
        <f>I43+I44</f>
        <v>51.908259999999999</v>
      </c>
      <c r="J42" s="72">
        <f>J43+J44</f>
        <v>51908.26</v>
      </c>
      <c r="K42" s="73"/>
      <c r="Q42" s="74" t="s">
        <v>327</v>
      </c>
      <c r="R42" s="74">
        <v>160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0.64</v>
      </c>
      <c r="G43" s="31">
        <v>222.21</v>
      </c>
      <c r="H43" s="32">
        <f>ROUND((F43*G43*K43)/1000,5)</f>
        <v>51.908259999999999</v>
      </c>
      <c r="I43" s="31">
        <f>H43</f>
        <v>51.908259999999999</v>
      </c>
      <c r="J43" s="31">
        <f>ROUND(H43*1000,2)</f>
        <v>51908.26</v>
      </c>
      <c r="K43" s="3">
        <v>365</v>
      </c>
      <c r="L43" s="38"/>
      <c r="M43" s="38"/>
      <c r="N43" s="4">
        <f>ROUND(R42*1.45/365,3)</f>
        <v>0.63600000000000001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151.36552250000005</v>
      </c>
      <c r="I46" s="71">
        <f>I47+I53+I63+I68+I77+I85+I98+I103</f>
        <v>151.36552250000005</v>
      </c>
      <c r="J46" s="72">
        <f>J47+J53+J63+J68+J77+J85+J98+J103</f>
        <v>146824.54999999999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7.5682799999999997</v>
      </c>
      <c r="I47" s="25">
        <f>I48+I49+I50+I51+I52</f>
        <v>0</v>
      </c>
      <c r="J47" s="23">
        <f>J48+J49+J50+J51+J52</f>
        <v>7568.2800000000007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4.5409699999999997</v>
      </c>
      <c r="I49" s="31"/>
      <c r="J49" s="31">
        <f>ROUND(H49*1000,2)</f>
        <v>4540.97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3.0273099999999999</v>
      </c>
      <c r="I50" s="31"/>
      <c r="J50" s="31">
        <f>ROUND(H50*1000,2)</f>
        <v>3027.31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10.59559</v>
      </c>
      <c r="I53" s="26">
        <f>I54+I55+I56+I57+I58+I59+I60+I61+I62</f>
        <v>0</v>
      </c>
      <c r="J53" s="23">
        <f>J54+J55+J56+J57+J58+J59+J60+J61+J62</f>
        <v>10595.59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10.59559</v>
      </c>
      <c r="I59" s="31"/>
      <c r="J59" s="31">
        <f t="shared" si="3"/>
        <v>10595.59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13.6229</v>
      </c>
      <c r="I68" s="26">
        <f>I69+I70+I71+I72+I75+I76</f>
        <v>0</v>
      </c>
      <c r="J68" s="23">
        <f>J69+J70+J71+J72+J73+J74+J75+J76</f>
        <v>13622.9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13.6229</v>
      </c>
      <c r="I76" s="31"/>
      <c r="J76" s="31">
        <f>ROUND(H76*1000,2)</f>
        <v>13622.9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21.191180000000003</v>
      </c>
      <c r="I77" s="26">
        <f>I78+I79+I80+I81+I82+I83+I84</f>
        <v>0</v>
      </c>
      <c r="J77" s="23">
        <f>J78+J79+J80+J81+J82+J83+J84</f>
        <v>16650.21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10.59559</v>
      </c>
      <c r="I78" s="31"/>
      <c r="J78" s="31">
        <f t="shared" ref="J78:J83" si="4">ROUND(H78*1000,2)</f>
        <v>10595.59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6.0546199999999999</v>
      </c>
      <c r="I81" s="31"/>
      <c r="J81" s="31">
        <f t="shared" si="4"/>
        <v>6054.62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4.5409699999999997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51.464269999999999</v>
      </c>
      <c r="I85" s="26">
        <f>I86+I87+I88+I89+I90+I91+I92+I93+I94+I95+I96+I97</f>
        <v>0</v>
      </c>
      <c r="J85" s="23">
        <f>J86+J87+J88+J89+J90+J91+J92+J93+J94+J95+J96+J97</f>
        <v>51464.27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18.16386</v>
      </c>
      <c r="I90" s="31"/>
      <c r="J90" s="31">
        <f t="shared" si="5"/>
        <v>18163.86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24.21848</v>
      </c>
      <c r="I96" s="31"/>
      <c r="J96" s="31">
        <f t="shared" si="5"/>
        <v>24218.48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9.0819299999999998</v>
      </c>
      <c r="I97" s="31"/>
      <c r="J97" s="31">
        <f t="shared" si="5"/>
        <v>9081.93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6.0546199999999999</v>
      </c>
      <c r="I98" s="26">
        <f>I99+I100+I101+I102</f>
        <v>0</v>
      </c>
      <c r="J98" s="23">
        <f>J99+J100+J101+J102</f>
        <v>6054.62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6.0546199999999999</v>
      </c>
      <c r="I99" s="31">
        <v>0</v>
      </c>
      <c r="J99" s="31">
        <f>ROUND(H99*1000,2)</f>
        <v>6054.62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40.868682500000077</v>
      </c>
      <c r="I103" s="25">
        <f>I104+I105+I106+I107+I108</f>
        <v>151.36552250000005</v>
      </c>
      <c r="J103" s="23">
        <f>J104+J105+J106+J107+J108</f>
        <v>40868.68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9.8387600000000006</v>
      </c>
      <c r="I106" s="31"/>
      <c r="J106" s="31">
        <f>ROUND(H106*1000,2)</f>
        <v>9838.76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31.029922500000076</v>
      </c>
      <c r="I108" s="34">
        <f>J197-I138-H181</f>
        <v>151.36552250000005</v>
      </c>
      <c r="J108" s="31">
        <f>ROUND(H108*1000,2)</f>
        <v>31029.919999999998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428.48524750000013</v>
      </c>
      <c r="I109" s="71">
        <f>I110+I111+I112+I113+I114+I115+I116+I117+I118+I119+I120+I121+I122+I123+I124+I125+I126+I127+I128+I129+I130+I131+I132+I133+I134+I135+I136+I137+I138</f>
        <v>428.49424750000014</v>
      </c>
      <c r="J109" s="72">
        <f>J110+J111+J112+J113+J114+J115+J116+J117+J118+J119+J120+J121+J122+J123+J124+J125+J126+J127+J128+J129+J130+J131+J132+J133+J134+J135+J136+J137+J138</f>
        <v>403888.35000000009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17569.210000000003</v>
      </c>
      <c r="H110" s="33">
        <f>ROUND(($I$138*0.05),5)</f>
        <v>17.569210000000002</v>
      </c>
      <c r="I110" s="31"/>
      <c r="J110" s="31">
        <f t="shared" ref="J110:J137" si="6">ROUND(H110*1000,2)</f>
        <v>17569.21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87846.06</v>
      </c>
      <c r="H111" s="33">
        <f>ROUND(($I$138*0.25),5)</f>
        <v>87.846059999999994</v>
      </c>
      <c r="I111" s="31"/>
      <c r="J111" s="31">
        <f t="shared" si="6"/>
        <v>87846.06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42166.11</v>
      </c>
      <c r="H116" s="32">
        <f>ROUND(($I$138*0.12),5)</f>
        <v>42.166110000000003</v>
      </c>
      <c r="I116" s="31"/>
      <c r="J116" s="31">
        <f t="shared" si="6"/>
        <v>42166.11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24575</v>
      </c>
      <c r="H120" s="34">
        <v>24.574999999999999</v>
      </c>
      <c r="I120" s="31">
        <v>24.58</v>
      </c>
      <c r="J120" s="31">
        <f t="shared" si="6"/>
        <v>24575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52526</v>
      </c>
      <c r="H121" s="34">
        <v>52.526000000000003</v>
      </c>
      <c r="I121" s="31">
        <v>52.53</v>
      </c>
      <c r="J121" s="31">
        <f t="shared" si="6"/>
        <v>52526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52707.64</v>
      </c>
      <c r="H125" s="32">
        <f>ROUND(($I$138*0.15),5)</f>
        <v>52.707639999999998</v>
      </c>
      <c r="I125" s="31"/>
      <c r="J125" s="31">
        <f t="shared" si="6"/>
        <v>52707.64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38652.270000000004</v>
      </c>
      <c r="H126" s="32">
        <f>ROUND(($I$138*0.11),5)</f>
        <v>38.652270000000001</v>
      </c>
      <c r="I126" s="31"/>
      <c r="J126" s="31">
        <f t="shared" si="6"/>
        <v>38652.269999999997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24596.9</v>
      </c>
      <c r="H128" s="32">
        <f>ROUND(($I$138*0.07),5)</f>
        <v>24.596900000000002</v>
      </c>
      <c r="I128" s="31"/>
      <c r="J128" s="31">
        <f t="shared" si="6"/>
        <v>24596.9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63249.16</v>
      </c>
      <c r="H129" s="32">
        <f>ROUND(($I$138*0.18),5)</f>
        <v>63.249160000000003</v>
      </c>
      <c r="I129" s="31"/>
      <c r="J129" s="31">
        <f t="shared" si="6"/>
        <v>63249.16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24.596897500000139</v>
      </c>
      <c r="I138" s="34">
        <f>J197*0.65</f>
        <v>351.38424750000013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113.21711999999999</v>
      </c>
      <c r="I151" s="72">
        <f>I152+I153+I154</f>
        <v>113.22</v>
      </c>
      <c r="J151" s="72">
        <f ca="1">J152+J153+J154</f>
        <v>113217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4717.38</v>
      </c>
      <c r="H152" s="32">
        <f ca="1">ROUND((C152*F152*G152/1000),5)</f>
        <v>113.21711999999999</v>
      </c>
      <c r="I152" s="35">
        <v>113.22</v>
      </c>
      <c r="J152" s="31">
        <f ca="1">ROUND(H152*1000,2)</f>
        <v>113217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54.267119999999998</v>
      </c>
      <c r="I155" s="72">
        <f>I156+I157+I158+I159</f>
        <v>54.27</v>
      </c>
      <c r="J155" s="72">
        <f ca="1">J156+J157+J158+J159</f>
        <v>54267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2261.13</v>
      </c>
      <c r="H157" s="34">
        <f ca="1">ROUND((C157*F157*G157/1000),5)</f>
        <v>54.267119999999998</v>
      </c>
      <c r="I157" s="31">
        <v>54.27</v>
      </c>
      <c r="J157" s="31">
        <f ca="1">ROUND(H157*1000,2)</f>
        <v>54267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77.656000000000006</v>
      </c>
      <c r="I169" s="72">
        <f>I170+I171+I172</f>
        <v>77.66</v>
      </c>
      <c r="J169" s="72">
        <f>J170+J171+J172</f>
        <v>77656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77656</v>
      </c>
      <c r="H170" s="32">
        <v>77.656000000000006</v>
      </c>
      <c r="I170" s="35">
        <v>77.66</v>
      </c>
      <c r="J170" s="31">
        <f>ROUND(H170*1000,2)</f>
        <v>77656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141.636</v>
      </c>
      <c r="I173" s="72">
        <v>141.63999999999999</v>
      </c>
      <c r="J173" s="72">
        <f>ROUND(H173*1000,2)</f>
        <v>141636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28.04</v>
      </c>
      <c r="I174" s="72">
        <v>28.04</v>
      </c>
      <c r="J174" s="72">
        <f>ROUND(H174*1000,2)</f>
        <v>28040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10.76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10.76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37.841380000000001</v>
      </c>
      <c r="I178" s="72">
        <f>I179+I180+I181</f>
        <v>101.26</v>
      </c>
      <c r="J178" s="72">
        <f>J179+J180+J181</f>
        <v>37841.379999999997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37.841380000000001</v>
      </c>
      <c r="I181" s="31">
        <v>101.26</v>
      </c>
      <c r="J181" s="31">
        <f>ROUND(H181*1000,2)</f>
        <v>37841.379999999997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1580.9898000000001</v>
      </c>
      <c r="I194" s="62">
        <f>I10+I9+I42+I46+I109+I139+I151+I155+I160+I165+I169+I173+I174+I175+I178+I45</f>
        <v>1654.5190600000005</v>
      </c>
      <c r="J194" s="63">
        <f ca="1">J10+J9+J42+J46+J109+J139+J151+J155+J160+J165+J169+J173+J174+J175+J178+J45</f>
        <v>934321.16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1580.9898000000001</v>
      </c>
      <c r="I195" s="31">
        <f>J195/1000</f>
        <v>1489.5218300000001</v>
      </c>
      <c r="J195" s="31">
        <v>1489521.83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1654.5190600000005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-164.9972300000004</v>
      </c>
      <c r="J197" s="82">
        <v>540.5911500000002</v>
      </c>
    </row>
    <row r="198" spans="1:75" hidden="1" x14ac:dyDescent="0.25">
      <c r="H198" s="49">
        <f>H9+H10+H42+H45+H46+H109+H139+H151+H155+H160+H165+H169+H173+H174+H175+H178+H182</f>
        <v>1580.9898000000001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9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27.146159999999998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36.408527999999997</v>
      </c>
      <c r="I9" s="72">
        <v>100.02</v>
      </c>
      <c r="J9" s="72">
        <f>ROUND(H9*1000,2)</f>
        <v>36408.53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81.902839999999998</v>
      </c>
      <c r="I10" s="76">
        <f>I11+I12+I13+I14+I15+I16+I20+I31+I35+I38+I39+I40+I41+I19</f>
        <v>81.902839999999998</v>
      </c>
      <c r="J10" s="72">
        <f>J11+J12+J13+J14+J15+J16+J20+J31+J35+J38+J39+J40+J41+J19</f>
        <v>68090.309999999983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66.400000000000006</v>
      </c>
      <c r="G11" s="31">
        <v>1.67</v>
      </c>
      <c r="H11" s="34">
        <f>ROUND((F11*G11*K11)/1000,5)</f>
        <v>33.15551</v>
      </c>
      <c r="I11" s="31">
        <f>H11</f>
        <v>33.15551</v>
      </c>
      <c r="J11" s="31">
        <f>ROUND(F11*G11*K11,2)</f>
        <v>33155.51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166-F11</f>
        <v>99.6</v>
      </c>
      <c r="G12" s="31">
        <v>1.27</v>
      </c>
      <c r="H12" s="34">
        <f>ROUND((F12*G12*C12)/1000,5)</f>
        <v>13.15517</v>
      </c>
      <c r="I12" s="31">
        <f>H12</f>
        <v>13.15517</v>
      </c>
      <c r="J12" s="31">
        <f>ROUND(F12*G12*K12,2)</f>
        <v>6577.58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14.469889999999999</v>
      </c>
      <c r="I16" s="31">
        <f t="shared" ref="I16:I29" si="0">H16</f>
        <v>14.469889999999999</v>
      </c>
      <c r="J16" s="31">
        <f>J17+J18</f>
        <v>7234.95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66.400000000000006</v>
      </c>
      <c r="G17" s="31">
        <v>4.07</v>
      </c>
      <c r="H17" s="32">
        <f>ROUND((F17*G17*C17)/1000,5)</f>
        <v>6.4859499999999999</v>
      </c>
      <c r="I17" s="31">
        <f t="shared" si="0"/>
        <v>6.4859499999999999</v>
      </c>
      <c r="J17" s="31">
        <f>ROUND(F17*G17*K17,2)</f>
        <v>3242.98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99.6</v>
      </c>
      <c r="G18" s="31">
        <v>3.34</v>
      </c>
      <c r="H18" s="32">
        <f>ROUND((F18*G18*C18)/1000,5)</f>
        <v>7.9839399999999996</v>
      </c>
      <c r="I18" s="31">
        <f t="shared" si="0"/>
        <v>7.9839399999999996</v>
      </c>
      <c r="J18" s="31">
        <f>ROUND(F18*G18*K18,2)</f>
        <v>3991.97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17.126719999999999</v>
      </c>
      <c r="I20" s="31">
        <f t="shared" si="0"/>
        <v>17.126719999999999</v>
      </c>
      <c r="J20" s="31">
        <f>J21+J22+J23+J24+J25+J26+J27+J28+J29+J30</f>
        <v>17126.719999999998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5833.33</v>
      </c>
      <c r="G21" s="31">
        <v>2.81</v>
      </c>
      <c r="H21" s="32">
        <f t="shared" ref="H21:H30" si="1">ROUND((F21*G21*K21)/1000,5)</f>
        <v>16.391660000000002</v>
      </c>
      <c r="I21" s="31">
        <f t="shared" si="0"/>
        <v>16.391660000000002</v>
      </c>
      <c r="J21" s="31">
        <f t="shared" ref="J21:J29" si="2">ROUND(F21*G21*K21,2)</f>
        <v>16391.66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932</v>
      </c>
      <c r="G26" s="31">
        <v>2.64</v>
      </c>
      <c r="H26" s="32">
        <f t="shared" si="1"/>
        <v>0.26294000000000001</v>
      </c>
      <c r="I26" s="31">
        <f t="shared" si="0"/>
        <v>0.26294000000000001</v>
      </c>
      <c r="J26" s="31">
        <f t="shared" si="2"/>
        <v>262.94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2.3195399999999999</v>
      </c>
      <c r="I31" s="31">
        <f>I32+I33+I34</f>
        <v>2.3195399999999999</v>
      </c>
      <c r="J31" s="31">
        <f>J32+J33+J34</f>
        <v>2319.54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577</v>
      </c>
      <c r="G32" s="31">
        <v>2.0099999999999998</v>
      </c>
      <c r="H32" s="32">
        <f>ROUND(F32*G32*K32/1000,5)</f>
        <v>2.3195399999999999</v>
      </c>
      <c r="I32" s="31">
        <f>H32</f>
        <v>2.3195399999999999</v>
      </c>
      <c r="J32" s="31">
        <f>ROUND(H32*1000,2)</f>
        <v>2319.54</v>
      </c>
      <c r="K32" s="3">
        <v>2</v>
      </c>
      <c r="L32" s="38"/>
      <c r="M32" s="38">
        <v>577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0</v>
      </c>
      <c r="D33" s="30" t="s">
        <v>4</v>
      </c>
      <c r="E33" s="18" t="s">
        <v>31</v>
      </c>
      <c r="F33" s="31">
        <v>0</v>
      </c>
      <c r="G33" s="31">
        <v>0</v>
      </c>
      <c r="H33" s="32">
        <f>ROUND(G33*F33*K33/1000,5)</f>
        <v>0</v>
      </c>
      <c r="I33" s="31">
        <f>H33</f>
        <v>0</v>
      </c>
      <c r="J33" s="31">
        <f>ROUND(H33*1000,2)</f>
        <v>0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356.08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801.18000000000006</v>
      </c>
      <c r="G38" s="31">
        <v>1.65</v>
      </c>
      <c r="H38" s="32">
        <f>ROUND((F38*G38*K38)/1000,5)</f>
        <v>1.32195</v>
      </c>
      <c r="I38" s="31">
        <f>H38</f>
        <v>1.32195</v>
      </c>
      <c r="J38" s="31">
        <f>ROUND(F38*G38*K38,2)</f>
        <v>1321.95</v>
      </c>
      <c r="K38" s="3">
        <v>1</v>
      </c>
      <c r="L38" s="38">
        <f>M37+M38</f>
        <v>801.18000000000006</v>
      </c>
      <c r="M38" s="38">
        <v>445.1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84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0.33400000000000002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35.6778136</v>
      </c>
      <c r="I46" s="71">
        <f>I47+I53+I63+I68+I77+I85+I98+I103</f>
        <v>35.6778136</v>
      </c>
      <c r="J46" s="72">
        <f>J47+J53+J63+J68+J77+J85+J98+J103</f>
        <v>34607.480000000003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1.78389</v>
      </c>
      <c r="I47" s="25">
        <f>I48+I49+I50+I51+I52</f>
        <v>0</v>
      </c>
      <c r="J47" s="23">
        <f>J48+J49+J50+J51+J52</f>
        <v>1783.8899999999999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1.07033</v>
      </c>
      <c r="I49" s="31"/>
      <c r="J49" s="31">
        <f>ROUND(H49*1000,2)</f>
        <v>1070.33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0.71355999999999997</v>
      </c>
      <c r="I50" s="31"/>
      <c r="J50" s="31">
        <f>ROUND(H50*1000,2)</f>
        <v>713.56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2.4974500000000002</v>
      </c>
      <c r="I53" s="26">
        <f>I54+I55+I56+I57+I58+I59+I60+I61+I62</f>
        <v>0</v>
      </c>
      <c r="J53" s="23">
        <f>J54+J55+J56+J57+J58+J59+J60+J61+J62</f>
        <v>2497.4499999999998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2.4974500000000002</v>
      </c>
      <c r="I59" s="31"/>
      <c r="J59" s="31">
        <f t="shared" si="3"/>
        <v>2497.4499999999998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3.2109999999999999</v>
      </c>
      <c r="I68" s="26">
        <f>I69+I70+I71+I72+I75+I76</f>
        <v>0</v>
      </c>
      <c r="J68" s="23">
        <f>J69+J70+J71+J72+J73+J74+J75+J76</f>
        <v>3211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3.2109999999999999</v>
      </c>
      <c r="I76" s="31"/>
      <c r="J76" s="31">
        <f>ROUND(H76*1000,2)</f>
        <v>3211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4.9948900000000007</v>
      </c>
      <c r="I77" s="26">
        <f>I78+I79+I80+I81+I82+I83+I84</f>
        <v>0</v>
      </c>
      <c r="J77" s="23">
        <f>J78+J79+J80+J81+J82+J83+J84</f>
        <v>3924.5599999999995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2.4974500000000002</v>
      </c>
      <c r="I78" s="31"/>
      <c r="J78" s="31">
        <f t="shared" ref="J78:J83" si="4">ROUND(H78*1000,2)</f>
        <v>2497.4499999999998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1.4271100000000001</v>
      </c>
      <c r="I81" s="31"/>
      <c r="J81" s="31">
        <f t="shared" si="4"/>
        <v>1427.11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1.07033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12.130459999999999</v>
      </c>
      <c r="I85" s="26">
        <f>I86+I87+I88+I89+I90+I91+I92+I93+I94+I95+I96+I97</f>
        <v>0</v>
      </c>
      <c r="J85" s="23">
        <f>J86+J87+J88+J89+J90+J91+J92+J93+J94+J95+J96+J97</f>
        <v>12130.460000000001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4.2813400000000001</v>
      </c>
      <c r="I90" s="31"/>
      <c r="J90" s="31">
        <f t="shared" si="5"/>
        <v>4281.34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5.70845</v>
      </c>
      <c r="I96" s="31"/>
      <c r="J96" s="31">
        <f t="shared" si="5"/>
        <v>5708.45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2.1406700000000001</v>
      </c>
      <c r="I97" s="31"/>
      <c r="J97" s="31">
        <f t="shared" si="5"/>
        <v>2140.67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1.4271100000000001</v>
      </c>
      <c r="I98" s="26">
        <f>I99+I100+I101+I102</f>
        <v>0</v>
      </c>
      <c r="J98" s="23">
        <f>J99+J100+J101+J102</f>
        <v>1427.11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1.4271100000000001</v>
      </c>
      <c r="I99" s="31">
        <v>0</v>
      </c>
      <c r="J99" s="31">
        <f>ROUND(H99*1000,2)</f>
        <v>1427.11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9.6330136</v>
      </c>
      <c r="I103" s="25">
        <f>I104+I105+I106+I107+I108</f>
        <v>35.6778136</v>
      </c>
      <c r="J103" s="23">
        <f>J104+J105+J106+J107+J108</f>
        <v>9633.01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2.3190599999999999</v>
      </c>
      <c r="I106" s="31"/>
      <c r="J106" s="31">
        <f>ROUND(H106*1000,2)</f>
        <v>2319.06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7.3139535999999996</v>
      </c>
      <c r="I108" s="34">
        <f>J197-I138-H181</f>
        <v>35.6778136</v>
      </c>
      <c r="J108" s="31">
        <f>ROUND(H108*1000,2)</f>
        <v>7313.95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124.15163839999998</v>
      </c>
      <c r="I109" s="71">
        <f>I110+I111+I112+I113+I114+I115+I116+I117+I118+I119+I120+I121+I122+I123+I124+I125+I126+I127+I128+I129+I130+I131+I132+I133+I134+I135+I136+I137+I138</f>
        <v>124.15463839999998</v>
      </c>
      <c r="J109" s="72">
        <f>J110+J111+J112+J113+J114+J115+J116+J117+J118+J119+J120+J121+J122+J123+J124+J125+J126+J127+J128+J129+J130+J131+J132+J133+J134+J135+J136+J137+J138</f>
        <v>116550.70999999999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5429.23</v>
      </c>
      <c r="H110" s="33">
        <f>ROUND(($I$138*0.05),5)</f>
        <v>5.4292299999999996</v>
      </c>
      <c r="I110" s="31"/>
      <c r="J110" s="31">
        <f t="shared" ref="J110:J137" si="6">ROUND(H110*1000,2)</f>
        <v>5429.23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27146.16</v>
      </c>
      <c r="H111" s="33">
        <f>ROUND(($I$138*0.25),5)</f>
        <v>27.146159999999998</v>
      </c>
      <c r="I111" s="31"/>
      <c r="J111" s="31">
        <f t="shared" si="6"/>
        <v>27146.16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13030.16</v>
      </c>
      <c r="H116" s="32">
        <f>ROUND(($I$138*0.12),5)</f>
        <v>13.03016</v>
      </c>
      <c r="I116" s="31"/>
      <c r="J116" s="31">
        <f t="shared" si="6"/>
        <v>13030.16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15567</v>
      </c>
      <c r="H121" s="34">
        <v>15.567</v>
      </c>
      <c r="I121" s="31">
        <v>15.57</v>
      </c>
      <c r="J121" s="31">
        <f t="shared" si="6"/>
        <v>15567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16287.7</v>
      </c>
      <c r="H125" s="32">
        <f>ROUND(($I$138*0.15),5)</f>
        <v>16.287700000000001</v>
      </c>
      <c r="I125" s="31"/>
      <c r="J125" s="31">
        <f t="shared" si="6"/>
        <v>16287.7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11944.31</v>
      </c>
      <c r="H126" s="32">
        <f>ROUND(($I$138*0.11),5)</f>
        <v>11.94431</v>
      </c>
      <c r="I126" s="31"/>
      <c r="J126" s="31">
        <f t="shared" si="6"/>
        <v>11944.31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7600.92</v>
      </c>
      <c r="H128" s="32">
        <f>ROUND(($I$138*0.07),5)</f>
        <v>7.6009200000000003</v>
      </c>
      <c r="I128" s="31"/>
      <c r="J128" s="31">
        <f t="shared" si="6"/>
        <v>7600.92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19545.23</v>
      </c>
      <c r="H129" s="32">
        <f>ROUND(($I$138*0.18),5)</f>
        <v>19.54523</v>
      </c>
      <c r="I129" s="31"/>
      <c r="J129" s="31">
        <f t="shared" si="6"/>
        <v>19545.23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7.6009283999999706</v>
      </c>
      <c r="I138" s="34">
        <f>J197*0.7</f>
        <v>108.58463839999997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14.182</v>
      </c>
      <c r="I165" s="72">
        <f>I166+I167+I168</f>
        <v>14.18</v>
      </c>
      <c r="J165" s="72">
        <f>J166+J167+J168</f>
        <v>14182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14182</v>
      </c>
      <c r="H166" s="34">
        <v>14.182</v>
      </c>
      <c r="I166" s="31">
        <v>14.18</v>
      </c>
      <c r="J166" s="31">
        <f>ROUND(H166*1000,2)</f>
        <v>14182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28.06</v>
      </c>
      <c r="I169" s="72">
        <f>I170+I171+I172</f>
        <v>28.06</v>
      </c>
      <c r="J169" s="72">
        <f>J170+J171+J172</f>
        <v>28060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28060</v>
      </c>
      <c r="H170" s="32">
        <v>28.06</v>
      </c>
      <c r="I170" s="35">
        <v>28.06</v>
      </c>
      <c r="J170" s="31">
        <f>ROUND(H170*1000,2)</f>
        <v>28060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24.119</v>
      </c>
      <c r="I173" s="72">
        <v>24.12</v>
      </c>
      <c r="J173" s="72">
        <f>ROUND(H173*1000,2)</f>
        <v>24119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8.7249999999999996</v>
      </c>
      <c r="I174" s="72">
        <v>8.73</v>
      </c>
      <c r="J174" s="72">
        <f>ROUND(H174*1000,2)</f>
        <v>8725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10.858459999999999</v>
      </c>
      <c r="I178" s="72">
        <f>I179+I180+I181</f>
        <v>36.479999999999997</v>
      </c>
      <c r="J178" s="72">
        <f>J179+J180+J181</f>
        <v>10858.46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10.858459999999999</v>
      </c>
      <c r="I181" s="31">
        <v>36.479999999999997</v>
      </c>
      <c r="J181" s="31">
        <f>ROUND(H181*1000,2)</f>
        <v>10858.46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364.08527999999995</v>
      </c>
      <c r="I194" s="62">
        <f>I10+I9+I42+I46+I109+I139+I151+I155+I160+I165+I169+I173+I174+I175+I178+I45</f>
        <v>453.33529200000004</v>
      </c>
      <c r="J194" s="63">
        <f ca="1">J10+J9+J42+J46+J109+J139+J151+J155+J160+J165+J169+J173+J174+J175+J178+J45</f>
        <v>267138.21999999997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364.08527999999995</v>
      </c>
      <c r="I195" s="31">
        <f>J195/1000</f>
        <v>451.59732000000002</v>
      </c>
      <c r="J195" s="31">
        <v>451597.32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453.33529200000004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-1.7379720000000134</v>
      </c>
      <c r="J197" s="82">
        <v>155.12091199999998</v>
      </c>
    </row>
    <row r="198" spans="1:75" hidden="1" x14ac:dyDescent="0.25">
      <c r="H198" s="49">
        <f>H9+H10+H42+H45+H46+H109+H139+H151+H155+H160+H165+H169+H173+H174+H175+H178+H182</f>
        <v>364.08527999999995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0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257.05655400000001</v>
      </c>
      <c r="I9" s="72">
        <v>443.06</v>
      </c>
      <c r="J9" s="72">
        <f>ROUND(H9*1000,2)</f>
        <v>257056.55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415.76315999999997</v>
      </c>
      <c r="I10" s="76">
        <f>I11+I12+I13+I14+I15+I16+I20+I31+I35+I38+I39+I40+I41+I19</f>
        <v>413.52276000000001</v>
      </c>
      <c r="J10" s="72">
        <f>J11+J12+J13+J14+J15+J16+J20+J31+J35+J38+J39+J40+J41+J19</f>
        <v>413522.76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135.83000000000001</v>
      </c>
      <c r="G11" s="31">
        <v>2.29</v>
      </c>
      <c r="H11" s="34">
        <f>ROUND((F11*G11*K11)/1000,5)</f>
        <v>93.004159999999999</v>
      </c>
      <c r="I11" s="31">
        <f t="shared" ref="I11:I30" si="0">H11</f>
        <v>93.004159999999999</v>
      </c>
      <c r="J11" s="31">
        <f>ROUND(F11*G11*K11,2)</f>
        <v>93004.160000000003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815-F11</f>
        <v>679.17</v>
      </c>
      <c r="G12" s="31">
        <v>2</v>
      </c>
      <c r="H12" s="34">
        <f>ROUND((F12*G12*C12)/1000,5)</f>
        <v>70.633679999999998</v>
      </c>
      <c r="I12" s="31">
        <f t="shared" si="0"/>
        <v>70.633679999999998</v>
      </c>
      <c r="J12" s="31">
        <f>ROUND(F12*G12*K12,2)</f>
        <v>70633.679999999993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48</v>
      </c>
      <c r="G13" s="31">
        <v>3.04</v>
      </c>
      <c r="H13" s="34">
        <f>ROUND((F13*G13*K13)/1000,5)</f>
        <v>43.63008</v>
      </c>
      <c r="I13" s="31">
        <f t="shared" si="0"/>
        <v>43.63008</v>
      </c>
      <c r="J13" s="31">
        <f>ROUND(F13*G13*K13,2)</f>
        <v>43630.080000000002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48</v>
      </c>
      <c r="G14" s="31">
        <v>19.350000000000001</v>
      </c>
      <c r="H14" s="32">
        <f>ROUND((F14*G14*K14)/1000,5)</f>
        <v>48.297600000000003</v>
      </c>
      <c r="I14" s="31">
        <f t="shared" si="0"/>
        <v>48.297600000000003</v>
      </c>
      <c r="J14" s="31">
        <f>ROUND(F14*G14*K14,2)</f>
        <v>48297.599999999999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16</v>
      </c>
      <c r="G15" s="31">
        <v>3.3</v>
      </c>
      <c r="H15" s="32">
        <f>ROUND((F15*G15*K15)/1000,5)</f>
        <v>15.7872</v>
      </c>
      <c r="I15" s="31">
        <f t="shared" si="0"/>
        <v>15.7872</v>
      </c>
      <c r="J15" s="31">
        <f>ROUND(F15*G15*K15,2)</f>
        <v>15787.2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26.308169999999997</v>
      </c>
      <c r="I16" s="31">
        <f t="shared" si="0"/>
        <v>26.308169999999997</v>
      </c>
      <c r="J16" s="31">
        <f>J17+J18</f>
        <v>26308.17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135.83000000000001</v>
      </c>
      <c r="G17" s="31">
        <v>3.29</v>
      </c>
      <c r="H17" s="32">
        <f>ROUND((F17*G17*C17)/1000,5)</f>
        <v>5.3625699999999998</v>
      </c>
      <c r="I17" s="31">
        <f t="shared" si="0"/>
        <v>5.3625699999999998</v>
      </c>
      <c r="J17" s="31">
        <f>ROUND(F17*G17*K17,2)</f>
        <v>5362.57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679.17</v>
      </c>
      <c r="G18" s="31">
        <v>2.57</v>
      </c>
      <c r="H18" s="32">
        <f>ROUND((F18*G18*C18)/1000,5)</f>
        <v>20.945599999999999</v>
      </c>
      <c r="I18" s="31">
        <f t="shared" si="0"/>
        <v>20.945599999999999</v>
      </c>
      <c r="J18" s="31">
        <f>ROUND(F18*G18*K18,2)</f>
        <v>20945.599999999999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201.6</v>
      </c>
      <c r="G19" s="31">
        <v>8.43</v>
      </c>
      <c r="H19" s="32">
        <f>ROUND((F19*G19*K19)/1000,5)</f>
        <v>1.6994899999999999</v>
      </c>
      <c r="I19" s="31">
        <f t="shared" si="0"/>
        <v>1.6994899999999999</v>
      </c>
      <c r="J19" s="31">
        <f>ROUND(F19*G19*K19,2)</f>
        <v>1699.49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20.452070000000003</v>
      </c>
      <c r="I20" s="31">
        <f t="shared" si="0"/>
        <v>20.452070000000003</v>
      </c>
      <c r="J20" s="31">
        <f>J21+J22+J23+J24+J25+J26+J27+J28+J29+J30</f>
        <v>20452.070000000003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933</v>
      </c>
      <c r="G21" s="31">
        <v>2.81</v>
      </c>
      <c r="H21" s="32">
        <f t="shared" ref="H21:H30" si="1">ROUND((F21*G21*K21)/1000,5)</f>
        <v>15.167260000000001</v>
      </c>
      <c r="I21" s="31">
        <f t="shared" si="0"/>
        <v>15.167260000000001</v>
      </c>
      <c r="J21" s="31">
        <f t="shared" ref="J21:J30" si="2">ROUND(F21*G21*K21,2)</f>
        <v>15167.26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736</v>
      </c>
      <c r="G22" s="31">
        <v>1.75</v>
      </c>
      <c r="H22" s="32">
        <f t="shared" si="1"/>
        <v>0.16800000000000001</v>
      </c>
      <c r="I22" s="31">
        <f t="shared" si="0"/>
        <v>0.16800000000000001</v>
      </c>
      <c r="J22" s="31">
        <f t="shared" si="2"/>
        <v>168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934</v>
      </c>
      <c r="G23" s="31">
        <v>4.0999999999999996</v>
      </c>
      <c r="H23" s="32">
        <f t="shared" si="1"/>
        <v>1.31856</v>
      </c>
      <c r="I23" s="31">
        <f t="shared" si="0"/>
        <v>1.31856</v>
      </c>
      <c r="J23" s="31">
        <f t="shared" si="2"/>
        <v>1318.56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935</v>
      </c>
      <c r="G24" s="31">
        <v>4.08</v>
      </c>
      <c r="H24" s="32">
        <f t="shared" si="1"/>
        <v>0.12338</v>
      </c>
      <c r="I24" s="31">
        <f t="shared" si="0"/>
        <v>0.12338</v>
      </c>
      <c r="J24" s="31">
        <f t="shared" si="2"/>
        <v>123.38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848</v>
      </c>
      <c r="G25" s="31">
        <v>3.93</v>
      </c>
      <c r="H25" s="32">
        <f t="shared" si="1"/>
        <v>0.16506000000000001</v>
      </c>
      <c r="I25" s="31">
        <f t="shared" si="0"/>
        <v>0.16506000000000001</v>
      </c>
      <c r="J25" s="31">
        <f t="shared" si="2"/>
        <v>165.06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936</v>
      </c>
      <c r="G26" s="31">
        <v>2.64</v>
      </c>
      <c r="H26" s="32">
        <f t="shared" si="1"/>
        <v>0.43362000000000001</v>
      </c>
      <c r="I26" s="31">
        <f t="shared" si="0"/>
        <v>0.43362000000000001</v>
      </c>
      <c r="J26" s="31">
        <f t="shared" si="2"/>
        <v>433.62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32</v>
      </c>
      <c r="G30" s="31">
        <v>3.63</v>
      </c>
      <c r="H30" s="34">
        <f t="shared" si="1"/>
        <v>2.7878400000000001</v>
      </c>
      <c r="I30" s="31">
        <f t="shared" si="0"/>
        <v>2.7878400000000001</v>
      </c>
      <c r="J30" s="31">
        <f t="shared" si="2"/>
        <v>2787.84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5.29434</v>
      </c>
      <c r="I31" s="31">
        <f>I32+I33+I34</f>
        <v>5.29434</v>
      </c>
      <c r="J31" s="31">
        <f>J32+J33+J34</f>
        <v>5294.34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1317</v>
      </c>
      <c r="G32" s="31">
        <v>2.0099999999999998</v>
      </c>
      <c r="H32" s="32">
        <f>ROUND(F32*G32*K32/1000,5)</f>
        <v>5.29434</v>
      </c>
      <c r="I32" s="31">
        <f>H32</f>
        <v>5.29434</v>
      </c>
      <c r="J32" s="31">
        <f>ROUND(H32*1000,2)</f>
        <v>5294.34</v>
      </c>
      <c r="K32" s="3">
        <v>2</v>
      </c>
      <c r="L32" s="38"/>
      <c r="M32" s="38">
        <v>1317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0</v>
      </c>
      <c r="D33" s="30" t="s">
        <v>4</v>
      </c>
      <c r="E33" s="18" t="s">
        <v>31</v>
      </c>
      <c r="F33" s="31">
        <v>0</v>
      </c>
      <c r="G33" s="31">
        <v>0</v>
      </c>
      <c r="H33" s="32">
        <f>ROUND(G33*F33*K33/1000,5)</f>
        <v>0</v>
      </c>
      <c r="I33" s="31">
        <f>H33</f>
        <v>0</v>
      </c>
      <c r="J33" s="31">
        <f>ROUND(H33*1000,2)</f>
        <v>0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2.2404000000000002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v>2</v>
      </c>
      <c r="D37" s="30" t="s">
        <v>78</v>
      </c>
      <c r="E37" s="18" t="s">
        <v>102</v>
      </c>
      <c r="F37" s="31">
        <v>20</v>
      </c>
      <c r="G37" s="31">
        <v>56.01</v>
      </c>
      <c r="H37" s="32">
        <f>ROUND(G37*F37*C37/1000,5)</f>
        <v>2.2404000000000002</v>
      </c>
      <c r="I37" s="31"/>
      <c r="J37" s="31"/>
      <c r="K37" s="3">
        <v>2</v>
      </c>
      <c r="L37" s="38"/>
      <c r="M37" s="38">
        <v>2373.12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5339.52</v>
      </c>
      <c r="G38" s="31">
        <v>1.65</v>
      </c>
      <c r="H38" s="32">
        <f>ROUND((F38*G38*K38)/1000,5)</f>
        <v>8.8102099999999997</v>
      </c>
      <c r="I38" s="31">
        <f>H38</f>
        <v>8.8102099999999997</v>
      </c>
      <c r="J38" s="31">
        <f>ROUND(F38*G38*K38,2)</f>
        <v>8810.2099999999991</v>
      </c>
      <c r="K38" s="3">
        <v>1</v>
      </c>
      <c r="L38" s="38">
        <f>M37+M38</f>
        <v>5339.52</v>
      </c>
      <c r="M38" s="38">
        <v>2966.4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98.950109999999995</v>
      </c>
      <c r="I42" s="72">
        <f>I43+I44</f>
        <v>98.950109999999995</v>
      </c>
      <c r="J42" s="72">
        <f>J43+J44</f>
        <v>98950.11</v>
      </c>
      <c r="K42" s="73"/>
      <c r="Q42" s="74" t="s">
        <v>327</v>
      </c>
      <c r="R42" s="74">
        <v>306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1.22</v>
      </c>
      <c r="G43" s="31">
        <v>222.21</v>
      </c>
      <c r="H43" s="32">
        <f>ROUND((F43*G43*K43)/1000,5)</f>
        <v>98.950109999999995</v>
      </c>
      <c r="I43" s="31">
        <f>H43</f>
        <v>98.950109999999995</v>
      </c>
      <c r="J43" s="31">
        <f>ROUND(H43*1000,2)</f>
        <v>98950.11</v>
      </c>
      <c r="K43" s="3">
        <v>365</v>
      </c>
      <c r="L43" s="38"/>
      <c r="M43" s="38"/>
      <c r="N43" s="4">
        <f>ROUND(R42*1.45/365,3)</f>
        <v>1.216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102.99863680000007</v>
      </c>
      <c r="I46" s="71">
        <f>I47+I53+I63+I68+I77+I85+I98+I103</f>
        <v>102.99863680000007</v>
      </c>
      <c r="J46" s="72">
        <f>J47+J53+J63+J68+J77+J85+J98+J103</f>
        <v>99908.680000000008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5.1499299999999995</v>
      </c>
      <c r="I47" s="25">
        <f>I48+I49+I50+I51+I52</f>
        <v>0</v>
      </c>
      <c r="J47" s="23">
        <f>J48+J49+J50+J51+J52</f>
        <v>5149.93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3.08996</v>
      </c>
      <c r="I49" s="31"/>
      <c r="J49" s="31">
        <f>ROUND(H49*1000,2)</f>
        <v>3089.96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2.0599699999999999</v>
      </c>
      <c r="I50" s="31"/>
      <c r="J50" s="31">
        <f>ROUND(H50*1000,2)</f>
        <v>2059.9699999999998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7.2099000000000002</v>
      </c>
      <c r="I53" s="26">
        <f>I54+I55+I56+I57+I58+I59+I60+I61+I62</f>
        <v>0</v>
      </c>
      <c r="J53" s="23">
        <f>J54+J55+J56+J57+J58+J59+J60+J61+J62</f>
        <v>7209.9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7.2099000000000002</v>
      </c>
      <c r="I59" s="31"/>
      <c r="J59" s="31">
        <f t="shared" si="3"/>
        <v>7209.9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9.2698800000000006</v>
      </c>
      <c r="I68" s="26">
        <f>I69+I70+I71+I72+I75+I76</f>
        <v>0</v>
      </c>
      <c r="J68" s="23">
        <f>J69+J70+J71+J72+J73+J74+J75+J76</f>
        <v>9269.8799999999992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9.2698800000000006</v>
      </c>
      <c r="I76" s="31"/>
      <c r="J76" s="31">
        <f>ROUND(H76*1000,2)</f>
        <v>9269.8799999999992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14.41981</v>
      </c>
      <c r="I77" s="26">
        <f>I78+I79+I80+I81+I82+I83+I84</f>
        <v>0</v>
      </c>
      <c r="J77" s="23">
        <f>J78+J79+J80+J81+J82+J83+J84</f>
        <v>11329.849999999999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7.2099000000000002</v>
      </c>
      <c r="I78" s="31"/>
      <c r="J78" s="31">
        <f t="shared" ref="J78:J83" si="4">ROUND(H78*1000,2)</f>
        <v>7209.9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4.1199500000000002</v>
      </c>
      <c r="I81" s="31"/>
      <c r="J81" s="31">
        <f t="shared" si="4"/>
        <v>4119.95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3.08996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35.019540000000006</v>
      </c>
      <c r="I85" s="26">
        <f>I86+I87+I88+I89+I90+I91+I92+I93+I94+I95+I96+I97</f>
        <v>0</v>
      </c>
      <c r="J85" s="23">
        <f>J86+J87+J88+J89+J90+J91+J92+J93+J94+J95+J96+J97</f>
        <v>35019.54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12.35984</v>
      </c>
      <c r="I90" s="31"/>
      <c r="J90" s="31">
        <f t="shared" si="5"/>
        <v>12359.84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16.479780000000002</v>
      </c>
      <c r="I96" s="31"/>
      <c r="J96" s="31">
        <f t="shared" si="5"/>
        <v>16479.78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6.1799200000000001</v>
      </c>
      <c r="I97" s="31"/>
      <c r="J97" s="31">
        <f t="shared" si="5"/>
        <v>6179.92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4.1199500000000002</v>
      </c>
      <c r="I98" s="26">
        <f>I99+I100+I101+I102</f>
        <v>0</v>
      </c>
      <c r="J98" s="23">
        <f>J99+J100+J101+J102</f>
        <v>4119.95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4.1199500000000002</v>
      </c>
      <c r="I99" s="31">
        <v>0</v>
      </c>
      <c r="J99" s="31">
        <f>ROUND(H99*1000,2)</f>
        <v>4119.95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27.809626800000064</v>
      </c>
      <c r="I103" s="25">
        <f>I104+I105+I106+I107+I108</f>
        <v>102.99863680000007</v>
      </c>
      <c r="J103" s="23">
        <f>J104+J105+J106+J107+J108</f>
        <v>27809.63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6.6949100000000001</v>
      </c>
      <c r="I106" s="31"/>
      <c r="J106" s="31">
        <f>ROUND(H106*1000,2)</f>
        <v>6694.91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21.114716800000064</v>
      </c>
      <c r="I108" s="34">
        <f>J197-I138-H181</f>
        <v>102.99863680000007</v>
      </c>
      <c r="J108" s="31">
        <f>ROUND(H108*1000,2)</f>
        <v>21114.720000000001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453.89710920000016</v>
      </c>
      <c r="I109" s="71">
        <f>I110+I111+I112+I113+I114+I115+I116+I117+I118+I119+I120+I121+I122+I123+I124+I125+I126+I127+I128+I129+I130+I131+I132+I133+I134+I135+I136+I137+I138</f>
        <v>453.90410920000016</v>
      </c>
      <c r="J109" s="72">
        <f>J110+J111+J112+J113+J114+J115+J116+J117+J118+J119+J120+J121+J122+J123+J124+J125+J126+J127+J128+J129+J130+J131+J132+J133+J134+J135+J136+J137+J138</f>
        <v>431953.93000000005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15673.71</v>
      </c>
      <c r="H110" s="33">
        <f>ROUND(($I$138*0.05),5)</f>
        <v>15.67371</v>
      </c>
      <c r="I110" s="31"/>
      <c r="J110" s="31">
        <f t="shared" ref="J110:J137" si="6">ROUND(H110*1000,2)</f>
        <v>15673.71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78368.530000000013</v>
      </c>
      <c r="H111" s="33">
        <f>ROUND(($I$138*0.25),5)</f>
        <v>78.368530000000007</v>
      </c>
      <c r="I111" s="31"/>
      <c r="J111" s="31">
        <f t="shared" si="6"/>
        <v>78368.53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37616.89</v>
      </c>
      <c r="H116" s="32">
        <f>ROUND(($I$138*0.12),5)</f>
        <v>37.616889999999998</v>
      </c>
      <c r="I116" s="31"/>
      <c r="J116" s="31">
        <f t="shared" si="6"/>
        <v>37616.89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42286</v>
      </c>
      <c r="H120" s="34">
        <v>42.286000000000001</v>
      </c>
      <c r="I120" s="31">
        <v>42.29</v>
      </c>
      <c r="J120" s="31">
        <f t="shared" si="6"/>
        <v>42286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82260</v>
      </c>
      <c r="H121" s="34">
        <v>82.26</v>
      </c>
      <c r="I121" s="31">
        <v>82.26</v>
      </c>
      <c r="J121" s="31">
        <f t="shared" si="6"/>
        <v>82260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47021.120000000003</v>
      </c>
      <c r="H125" s="32">
        <f>ROUND(($I$138*0.15),5)</f>
        <v>47.021120000000003</v>
      </c>
      <c r="I125" s="31"/>
      <c r="J125" s="31">
        <f t="shared" si="6"/>
        <v>47021.120000000003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34482.149999999994</v>
      </c>
      <c r="H126" s="32">
        <f>ROUND(($I$138*0.11),5)</f>
        <v>34.482149999999997</v>
      </c>
      <c r="I126" s="31"/>
      <c r="J126" s="31">
        <f t="shared" si="6"/>
        <v>34482.15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21943.190000000002</v>
      </c>
      <c r="H128" s="32">
        <f>ROUND(($I$138*0.07),5)</f>
        <v>21.943190000000001</v>
      </c>
      <c r="I128" s="31"/>
      <c r="J128" s="31">
        <f t="shared" si="6"/>
        <v>21943.19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56425.34</v>
      </c>
      <c r="H129" s="32">
        <f>ROUND(($I$138*0.18),5)</f>
        <v>56.425339999999998</v>
      </c>
      <c r="I129" s="31"/>
      <c r="J129" s="31">
        <f t="shared" si="6"/>
        <v>56425.34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21.943179200000124</v>
      </c>
      <c r="I138" s="34">
        <f>J197*0.7</f>
        <v>313.47410920000016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38.34552</v>
      </c>
      <c r="I139" s="72">
        <f>I140+I141+I142+I143+I144+I145+I146+I147+I148+I149+I150</f>
        <v>38.34552</v>
      </c>
      <c r="J139" s="72">
        <f ca="1">J140+J141+J142+J143+J144+J145+J146+J147+J148+J149+J150</f>
        <v>38660.239999999998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29330</v>
      </c>
      <c r="H142" s="34">
        <v>29.33</v>
      </c>
      <c r="I142" s="31">
        <v>29.33</v>
      </c>
      <c r="J142" s="31">
        <f t="shared" si="7"/>
        <v>29330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391.72895999999997</v>
      </c>
      <c r="I151" s="72">
        <f>I152+I153+I154</f>
        <v>391.73</v>
      </c>
      <c r="J151" s="72">
        <f ca="1">J152+J153+J154</f>
        <v>391729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8</v>
      </c>
      <c r="G152" s="40">
        <f ca="1">IF(F152&gt;0,J152/C152/F152,0)</f>
        <v>4080.51</v>
      </c>
      <c r="H152" s="32">
        <f ca="1">ROUND((C152*F152*G152/1000),5)</f>
        <v>391.72895999999997</v>
      </c>
      <c r="I152" s="35">
        <v>391.73</v>
      </c>
      <c r="J152" s="31">
        <f ca="1">ROUND(H152*1000,2)</f>
        <v>391729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219.74207999999999</v>
      </c>
      <c r="I155" s="72">
        <f>I156+I157+I158+I159</f>
        <v>219.74</v>
      </c>
      <c r="J155" s="72">
        <f ca="1">J156+J157+J158+J159</f>
        <v>219742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8</v>
      </c>
      <c r="G157" s="31">
        <f ca="1">IF(F157&gt;0,J157/C157/F157,0)</f>
        <v>2288.98</v>
      </c>
      <c r="H157" s="34">
        <f ca="1">ROUND((C157*F157*G157/1000),5)</f>
        <v>219.74207999999999</v>
      </c>
      <c r="I157" s="31">
        <v>219.74</v>
      </c>
      <c r="J157" s="31">
        <f ca="1">ROUND(H157*1000,2)</f>
        <v>219742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346.12900000000002</v>
      </c>
      <c r="I169" s="72">
        <f>I170+I171+I172</f>
        <v>346.13</v>
      </c>
      <c r="J169" s="72">
        <f>J170+J171+J172</f>
        <v>346129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124299</v>
      </c>
      <c r="H170" s="32">
        <v>124.29900000000001</v>
      </c>
      <c r="I170" s="35">
        <v>124.3</v>
      </c>
      <c r="J170" s="31">
        <f>ROUND(H170*1000,2)</f>
        <v>124299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221830</v>
      </c>
      <c r="H171" s="32">
        <v>221.83</v>
      </c>
      <c r="I171" s="35">
        <v>221.83</v>
      </c>
      <c r="J171" s="31">
        <f>ROUND(H171*1000,2)</f>
        <v>221830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174.154</v>
      </c>
      <c r="I173" s="72">
        <v>174.15</v>
      </c>
      <c r="J173" s="72">
        <f>ROUND(H173*1000,2)</f>
        <v>174154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40.453000000000003</v>
      </c>
      <c r="I174" s="72">
        <v>40.450000000000003</v>
      </c>
      <c r="J174" s="72">
        <f>ROUND(H174*1000,2)</f>
        <v>40453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14.77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v>0</v>
      </c>
      <c r="D177" s="28" t="s">
        <v>50</v>
      </c>
      <c r="E177" s="36" t="s">
        <v>31</v>
      </c>
      <c r="F177" s="40">
        <v>0</v>
      </c>
      <c r="G177" s="40">
        <v>0</v>
      </c>
      <c r="H177" s="32">
        <v>0</v>
      </c>
      <c r="I177" s="35">
        <v>14.77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31.34741</v>
      </c>
      <c r="I178" s="72">
        <f>I179+I180+I181</f>
        <v>26.86</v>
      </c>
      <c r="J178" s="72">
        <f>J179+J180+J181</f>
        <v>31347.41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31.34741</v>
      </c>
      <c r="I181" s="31">
        <v>26.86</v>
      </c>
      <c r="J181" s="31">
        <f>ROUND(H181*1000,2)</f>
        <v>31347.41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2570.5655399999996</v>
      </c>
      <c r="I194" s="62">
        <f>I10+I9+I42+I46+I109+I139+I151+I155+I160+I165+I169+I173+I174+I175+I178+I45</f>
        <v>2764.6111360000004</v>
      </c>
      <c r="J194" s="63">
        <f ca="1">J10+J9+J42+J46+J109+J139+J151+J155+J160+J165+J169+J173+J174+J175+J178+J45</f>
        <v>2029218.69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2570.5655400000001</v>
      </c>
      <c r="I195" s="31">
        <f>J195/1000</f>
        <v>2576.77358</v>
      </c>
      <c r="J195" s="31">
        <v>2576773.58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2764.6111360000004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-187.8375560000004</v>
      </c>
      <c r="J197" s="82">
        <v>447.82015600000022</v>
      </c>
    </row>
    <row r="198" spans="1:75" hidden="1" x14ac:dyDescent="0.25">
      <c r="H198" s="49">
        <f>H9+H10+H42+H45+H46+H109+H139+H151+H155+H160+H165+H169+H173+H174+H175+H178+H182</f>
        <v>2570.5655400000001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1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236.53001399999999</v>
      </c>
      <c r="I9" s="72">
        <v>459.77</v>
      </c>
      <c r="J9" s="72">
        <f>ROUND(H9*1000,2)</f>
        <v>236530.01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255.51042999999999</v>
      </c>
      <c r="I10" s="76">
        <f>I11+I12+I13+I14+I15+I16+I20+I31+I35+I38+I39+I40+I41+I19</f>
        <v>254.61426999999998</v>
      </c>
      <c r="J10" s="72">
        <f>J11+J12+J13+J14+J15+J16+J20+J31+J35+J38+J39+J40+J41+J19</f>
        <v>254614.27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44.43</v>
      </c>
      <c r="G11" s="31">
        <v>2.29</v>
      </c>
      <c r="H11" s="34">
        <f>ROUND((F11*G11*K11)/1000,5)</f>
        <v>30.421669999999999</v>
      </c>
      <c r="I11" s="31">
        <f t="shared" ref="I11:I30" si="0">H11</f>
        <v>30.421669999999999</v>
      </c>
      <c r="J11" s="31">
        <f>ROUND(F11*G11*K11,2)</f>
        <v>30421.67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310.96999999999997</v>
      </c>
      <c r="G12" s="31">
        <v>2</v>
      </c>
      <c r="H12" s="34">
        <f>ROUND((F12*G12*C12)/1000,5)</f>
        <v>32.340879999999999</v>
      </c>
      <c r="I12" s="31">
        <f t="shared" si="0"/>
        <v>32.340879999999999</v>
      </c>
      <c r="J12" s="31">
        <f>ROUND(F12*G12*K12,2)</f>
        <v>32340.880000000001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32</v>
      </c>
      <c r="G13" s="31">
        <v>3.04</v>
      </c>
      <c r="H13" s="34">
        <f>ROUND((F13*G13*K13)/1000,5)</f>
        <v>29.08672</v>
      </c>
      <c r="I13" s="31">
        <f t="shared" si="0"/>
        <v>29.08672</v>
      </c>
      <c r="J13" s="31">
        <f>ROUND(F13*G13*K13,2)</f>
        <v>29086.720000000001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32</v>
      </c>
      <c r="G14" s="31">
        <v>19.350000000000001</v>
      </c>
      <c r="H14" s="32">
        <f>ROUND((F14*G14*K14)/1000,5)</f>
        <v>32.198399999999999</v>
      </c>
      <c r="I14" s="31">
        <f t="shared" si="0"/>
        <v>32.198399999999999</v>
      </c>
      <c r="J14" s="31">
        <f>ROUND(F14*G14*K14,2)</f>
        <v>32198.400000000001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11.34441</v>
      </c>
      <c r="I16" s="31">
        <f t="shared" si="0"/>
        <v>11.34441</v>
      </c>
      <c r="J16" s="31">
        <f>J17+J18</f>
        <v>11344.41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44.43</v>
      </c>
      <c r="G17" s="31">
        <v>3.29</v>
      </c>
      <c r="H17" s="32">
        <f>ROUND((F17*G17*C17)/1000,5)</f>
        <v>1.7541</v>
      </c>
      <c r="I17" s="31">
        <f t="shared" si="0"/>
        <v>1.7541</v>
      </c>
      <c r="J17" s="31">
        <f>ROUND(F17*G17*K17,2)</f>
        <v>1754.1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310.96999999999997</v>
      </c>
      <c r="G18" s="31">
        <v>2.57</v>
      </c>
      <c r="H18" s="32">
        <f>ROUND((F18*G18*C18)/1000,5)</f>
        <v>9.5903100000000006</v>
      </c>
      <c r="I18" s="31">
        <f t="shared" si="0"/>
        <v>9.5903100000000006</v>
      </c>
      <c r="J18" s="31">
        <f>ROUND(F18*G18*K18,2)</f>
        <v>9590.31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60.438150000000007</v>
      </c>
      <c r="I20" s="31">
        <f t="shared" si="0"/>
        <v>60.438150000000007</v>
      </c>
      <c r="J20" s="31">
        <f>J21+J22+J23+J24+J25+J26+J27+J28+J29+J30</f>
        <v>60438.15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20418.669999999998</v>
      </c>
      <c r="G21" s="31">
        <v>2.81</v>
      </c>
      <c r="H21" s="32">
        <f t="shared" ref="H21:H30" si="1">ROUND((F21*G21*K21)/1000,5)</f>
        <v>57.376460000000002</v>
      </c>
      <c r="I21" s="31">
        <f t="shared" si="0"/>
        <v>57.376460000000002</v>
      </c>
      <c r="J21" s="31">
        <f t="shared" ref="J21:J30" si="2">ROUND(F21*G21*K21,2)</f>
        <v>57376.46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66.64</v>
      </c>
      <c r="G26" s="31">
        <v>2.64</v>
      </c>
      <c r="H26" s="32">
        <f t="shared" si="1"/>
        <v>0.17593</v>
      </c>
      <c r="I26" s="31">
        <f t="shared" si="0"/>
        <v>0.17593</v>
      </c>
      <c r="J26" s="31">
        <f t="shared" si="2"/>
        <v>175.93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7.8550800000000001</v>
      </c>
      <c r="I31" s="31">
        <f>I32+I33+I34</f>
        <v>7.8550800000000001</v>
      </c>
      <c r="J31" s="31">
        <f>J32+J33+J34</f>
        <v>7855.08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1954</v>
      </c>
      <c r="G32" s="31">
        <v>2.0099999999999998</v>
      </c>
      <c r="H32" s="32">
        <f>ROUND(F32*G32*K32/1000,5)</f>
        <v>7.8550800000000001</v>
      </c>
      <c r="I32" s="31">
        <f>H32</f>
        <v>7.8550800000000001</v>
      </c>
      <c r="J32" s="31">
        <f>ROUND(H32*1000,2)</f>
        <v>7855.08</v>
      </c>
      <c r="K32" s="3">
        <v>2</v>
      </c>
      <c r="L32" s="38"/>
      <c r="M32" s="38">
        <v>1954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0</v>
      </c>
      <c r="D33" s="30" t="s">
        <v>4</v>
      </c>
      <c r="E33" s="18" t="s">
        <v>31</v>
      </c>
      <c r="F33" s="31">
        <v>0</v>
      </c>
      <c r="G33" s="31">
        <v>0</v>
      </c>
      <c r="H33" s="32">
        <f>ROUND(G33*F33*K33/1000,5)</f>
        <v>0</v>
      </c>
      <c r="I33" s="31">
        <f>H33</f>
        <v>0</v>
      </c>
      <c r="J33" s="31">
        <f>ROUND(H33*1000,2)</f>
        <v>0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0.89615999999999996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v>2</v>
      </c>
      <c r="D37" s="30" t="s">
        <v>78</v>
      </c>
      <c r="E37" s="18" t="s">
        <v>102</v>
      </c>
      <c r="F37" s="31">
        <v>8</v>
      </c>
      <c r="G37" s="31">
        <v>56.01</v>
      </c>
      <c r="H37" s="32">
        <f>ROUND(G37*F37*C37/1000,5)</f>
        <v>0.89615999999999996</v>
      </c>
      <c r="I37" s="31"/>
      <c r="J37" s="31"/>
      <c r="K37" s="3">
        <v>2</v>
      </c>
      <c r="L37" s="38"/>
      <c r="M37" s="38">
        <v>565.52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1272.42</v>
      </c>
      <c r="G38" s="31">
        <v>1.65</v>
      </c>
      <c r="H38" s="32">
        <f>ROUND((F38*G38*K38)/1000,5)</f>
        <v>2.0994899999999999</v>
      </c>
      <c r="I38" s="31">
        <f>H38</f>
        <v>2.0994899999999999</v>
      </c>
      <c r="J38" s="31">
        <f>ROUND(F38*G38*K38,2)</f>
        <v>2099.4899999999998</v>
      </c>
      <c r="K38" s="3">
        <v>1</v>
      </c>
      <c r="L38" s="38">
        <f>M37+M38</f>
        <v>1272.42</v>
      </c>
      <c r="M38" s="38">
        <v>706.9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94.083709999999996</v>
      </c>
      <c r="I42" s="72">
        <f>I43+I44</f>
        <v>94.083709999999996</v>
      </c>
      <c r="J42" s="72">
        <f>J43+J44</f>
        <v>94083.71</v>
      </c>
      <c r="K42" s="73"/>
      <c r="Q42" s="74" t="s">
        <v>327</v>
      </c>
      <c r="R42" s="74">
        <v>291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1.1599999999999999</v>
      </c>
      <c r="G43" s="31">
        <v>222.21</v>
      </c>
      <c r="H43" s="32">
        <f>ROUND((F43*G43*K43)/1000,5)</f>
        <v>94.083709999999996</v>
      </c>
      <c r="I43" s="31">
        <f>H43</f>
        <v>94.083709999999996</v>
      </c>
      <c r="J43" s="31">
        <f>ROUND(H43*1000,2)</f>
        <v>94083.71</v>
      </c>
      <c r="K43" s="3">
        <v>365</v>
      </c>
      <c r="L43" s="38"/>
      <c r="M43" s="38"/>
      <c r="N43" s="4">
        <f>ROUND(R42*1.45/365,3)</f>
        <v>1.1559999999999999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184.38207579999991</v>
      </c>
      <c r="I46" s="71">
        <f>I47+I53+I63+I68+I77+I85+I98+I103</f>
        <v>184.38207579999988</v>
      </c>
      <c r="J46" s="72">
        <f>J47+J53+J63+J68+J77+J85+J98+J103</f>
        <v>178850.62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9.219100000000001</v>
      </c>
      <c r="I47" s="25">
        <f>I48+I49+I50+I51+I52</f>
        <v>0</v>
      </c>
      <c r="J47" s="23">
        <f>J48+J49+J50+J51+J52</f>
        <v>9219.1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5.53146</v>
      </c>
      <c r="I49" s="31"/>
      <c r="J49" s="31">
        <f>ROUND(H49*1000,2)</f>
        <v>5531.46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3.68764</v>
      </c>
      <c r="I50" s="31"/>
      <c r="J50" s="31">
        <f>ROUND(H50*1000,2)</f>
        <v>3687.64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12.906750000000001</v>
      </c>
      <c r="I53" s="26">
        <f>I54+I55+I56+I57+I58+I59+I60+I61+I62</f>
        <v>0</v>
      </c>
      <c r="J53" s="23">
        <f>J54+J55+J56+J57+J58+J59+J60+J61+J62</f>
        <v>12906.75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12.906750000000001</v>
      </c>
      <c r="I59" s="31"/>
      <c r="J59" s="31">
        <f t="shared" si="3"/>
        <v>12906.75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16.594390000000001</v>
      </c>
      <c r="I68" s="26">
        <f>I69+I70+I71+I72+I75+I76</f>
        <v>0</v>
      </c>
      <c r="J68" s="23">
        <f>J69+J70+J71+J72+J73+J74+J75+J76</f>
        <v>16594.39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16.594390000000001</v>
      </c>
      <c r="I76" s="31"/>
      <c r="J76" s="31">
        <f>ROUND(H76*1000,2)</f>
        <v>16594.39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25.813489999999998</v>
      </c>
      <c r="I77" s="26">
        <f>I78+I79+I80+I81+I82+I83+I84</f>
        <v>0</v>
      </c>
      <c r="J77" s="23">
        <f>J78+J79+J80+J81+J82+J83+J84</f>
        <v>20282.03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12.906750000000001</v>
      </c>
      <c r="I78" s="31"/>
      <c r="J78" s="31">
        <f t="shared" ref="J78:J83" si="4">ROUND(H78*1000,2)</f>
        <v>12906.75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7.3752800000000001</v>
      </c>
      <c r="I81" s="31"/>
      <c r="J81" s="31">
        <f t="shared" si="4"/>
        <v>7375.28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5.53146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62.689900000000002</v>
      </c>
      <c r="I85" s="26">
        <f>I86+I87+I88+I89+I90+I91+I92+I93+I94+I95+I96+I97</f>
        <v>0</v>
      </c>
      <c r="J85" s="23">
        <f>J86+J87+J88+J89+J90+J91+J92+J93+J94+J95+J96+J97</f>
        <v>62689.899999999994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22.12585</v>
      </c>
      <c r="I90" s="31"/>
      <c r="J90" s="31">
        <f t="shared" si="5"/>
        <v>22125.85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29.50113</v>
      </c>
      <c r="I96" s="31"/>
      <c r="J96" s="31">
        <f t="shared" si="5"/>
        <v>29501.13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11.06292</v>
      </c>
      <c r="I97" s="31"/>
      <c r="J97" s="31">
        <f t="shared" si="5"/>
        <v>11062.92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7.3752800000000001</v>
      </c>
      <c r="I98" s="26">
        <f>I99+I100+I101+I102</f>
        <v>0</v>
      </c>
      <c r="J98" s="23">
        <f>J99+J100+J101+J102</f>
        <v>7375.28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7.3752800000000001</v>
      </c>
      <c r="I99" s="31">
        <v>0</v>
      </c>
      <c r="J99" s="31">
        <f>ROUND(H99*1000,2)</f>
        <v>7375.28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49.783165799999892</v>
      </c>
      <c r="I103" s="25">
        <f>I104+I105+I106+I107+I108</f>
        <v>184.38207579999988</v>
      </c>
      <c r="J103" s="23">
        <f>J104+J105+J106+J107+J108</f>
        <v>49783.17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11.984830000000001</v>
      </c>
      <c r="I106" s="31"/>
      <c r="J106" s="31">
        <f>ROUND(H106*1000,2)</f>
        <v>11984.83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37.79833579999989</v>
      </c>
      <c r="I108" s="34">
        <f>J197-I138-H181</f>
        <v>184.38207579999988</v>
      </c>
      <c r="J108" s="31">
        <f>ROUND(H108*1000,2)</f>
        <v>37798.339999999997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658.7638301999998</v>
      </c>
      <c r="I109" s="71">
        <f>I110+I111+I112+I113+I114+I115+I116+I117+I118+I119+I120+I121+I122+I123+I124+I125+I126+I127+I128+I129+I130+I131+I132+I133+I134+I135+I136+I137+I138</f>
        <v>658.7728301999997</v>
      </c>
      <c r="J109" s="72">
        <f>J110+J111+J112+J113+J114+J115+J116+J117+J118+J119+J120+J121+J122+J123+J124+J125+J126+J127+J128+J129+J130+J131+J132+J133+J134+J135+J136+J137+J138</f>
        <v>619482.42999999993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28058.140000000003</v>
      </c>
      <c r="H110" s="33">
        <f>ROUND(($I$138*0.05),5)</f>
        <v>28.058140000000002</v>
      </c>
      <c r="I110" s="31"/>
      <c r="J110" s="31">
        <f t="shared" ref="J110:J137" si="6">ROUND(H110*1000,2)</f>
        <v>28058.14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140290.71</v>
      </c>
      <c r="H111" s="33">
        <f>ROUND(($I$138*0.25),5)</f>
        <v>140.29070999999999</v>
      </c>
      <c r="I111" s="31"/>
      <c r="J111" s="31">
        <f t="shared" si="6"/>
        <v>140290.71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67339.539999999994</v>
      </c>
      <c r="H116" s="32">
        <f>ROUND(($I$138*0.12),5)</f>
        <v>67.33954</v>
      </c>
      <c r="I116" s="31"/>
      <c r="J116" s="31">
        <f t="shared" si="6"/>
        <v>67339.539999999994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28117</v>
      </c>
      <c r="H120" s="34">
        <v>28.117000000000001</v>
      </c>
      <c r="I120" s="31">
        <v>28.12</v>
      </c>
      <c r="J120" s="31">
        <f t="shared" si="6"/>
        <v>28117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53607</v>
      </c>
      <c r="H121" s="34">
        <v>53.606999999999999</v>
      </c>
      <c r="I121" s="31">
        <v>53.61</v>
      </c>
      <c r="J121" s="31">
        <f t="shared" si="6"/>
        <v>53607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84174.42</v>
      </c>
      <c r="H125" s="32">
        <f>ROUND(($I$138*0.15),5)</f>
        <v>84.174419999999998</v>
      </c>
      <c r="I125" s="31"/>
      <c r="J125" s="31">
        <f t="shared" si="6"/>
        <v>84174.42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61727.91</v>
      </c>
      <c r="H126" s="32">
        <f>ROUND(($I$138*0.11),5)</f>
        <v>61.727910000000001</v>
      </c>
      <c r="I126" s="31"/>
      <c r="J126" s="31">
        <f t="shared" si="6"/>
        <v>61727.91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39281.4</v>
      </c>
      <c r="H128" s="32">
        <f>ROUND(($I$138*0.07),5)</f>
        <v>39.281399999999998</v>
      </c>
      <c r="I128" s="31"/>
      <c r="J128" s="31">
        <f t="shared" si="6"/>
        <v>39281.4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101009.31</v>
      </c>
      <c r="H129" s="32">
        <f>ROUND(($I$138*0.18),5)</f>
        <v>101.00931</v>
      </c>
      <c r="I129" s="31"/>
      <c r="J129" s="31">
        <f t="shared" si="6"/>
        <v>101009.31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39.281400199999723</v>
      </c>
      <c r="I138" s="34">
        <f>J197*0.7</f>
        <v>561.16283019999969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23.684760000000001</v>
      </c>
      <c r="I139" s="72">
        <f>I140+I141+I142+I143+I144+I145+I146+I147+I148+I149+I150</f>
        <v>23.687760000000001</v>
      </c>
      <c r="J139" s="72">
        <f ca="1">J140+J141+J142+J143+J144+J145+J146+J147+J148+J149+J150</f>
        <v>23842.12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19177</v>
      </c>
      <c r="H142" s="34">
        <v>19.177</v>
      </c>
      <c r="I142" s="31">
        <v>19.18</v>
      </c>
      <c r="J142" s="31">
        <f t="shared" si="7"/>
        <v>19177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262.75583999999998</v>
      </c>
      <c r="I151" s="72">
        <f>I152+I153+I154</f>
        <v>262.76</v>
      </c>
      <c r="J151" s="72">
        <f ca="1">J152+J153+J154</f>
        <v>262756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5474.08</v>
      </c>
      <c r="H152" s="32">
        <f ca="1">ROUND((C152*F152*G152/1000),5)</f>
        <v>262.75583999999998</v>
      </c>
      <c r="I152" s="35">
        <v>262.76</v>
      </c>
      <c r="J152" s="31">
        <f ca="1">ROUND(H152*1000,2)</f>
        <v>262756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134.83920000000001</v>
      </c>
      <c r="I155" s="72">
        <f>I156+I157+I158+I159</f>
        <v>134.84</v>
      </c>
      <c r="J155" s="72">
        <f ca="1">J156+J157+J158+J159</f>
        <v>134839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4</v>
      </c>
      <c r="G157" s="31">
        <f ca="1">IF(F157&gt;0,J157/C157/F157,0)</f>
        <v>2809.15</v>
      </c>
      <c r="H157" s="34">
        <f ca="1">ROUND((C157*F157*G157/1000),5)</f>
        <v>134.83920000000001</v>
      </c>
      <c r="I157" s="31">
        <v>134.84</v>
      </c>
      <c r="J157" s="31">
        <f ca="1">ROUND(H157*1000,2)</f>
        <v>134839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128.98699999999999</v>
      </c>
      <c r="I169" s="72">
        <f>I170+I171+I172</f>
        <v>128.99</v>
      </c>
      <c r="J169" s="72">
        <f>J170+J171+J172</f>
        <v>128987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128987</v>
      </c>
      <c r="H170" s="32">
        <v>128.98699999999999</v>
      </c>
      <c r="I170" s="35">
        <v>128.99</v>
      </c>
      <c r="J170" s="31">
        <f>ROUND(H170*1000,2)</f>
        <v>128987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291.34199999999998</v>
      </c>
      <c r="I173" s="72">
        <v>291.33999999999997</v>
      </c>
      <c r="J173" s="72">
        <f>ROUND(H173*1000,2)</f>
        <v>291342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38.305</v>
      </c>
      <c r="I174" s="72">
        <v>38.31</v>
      </c>
      <c r="J174" s="72">
        <f>ROUND(H174*1000,2)</f>
        <v>38305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3.51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3.51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56.116280000000003</v>
      </c>
      <c r="I178" s="72">
        <f>I179+I180+I181</f>
        <v>168.2</v>
      </c>
      <c r="J178" s="72">
        <f>J179+J180+J181</f>
        <v>56116.28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56.116280000000003</v>
      </c>
      <c r="I181" s="31">
        <v>168.2</v>
      </c>
      <c r="J181" s="31">
        <f>ROUND(H181*1000,2)</f>
        <v>56116.28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2365.3001400000003</v>
      </c>
      <c r="I194" s="62">
        <f>I10+I9+I42+I46+I109+I139+I151+I155+I160+I165+I169+I173+I174+I175+I178+I45</f>
        <v>2703.2606460000002</v>
      </c>
      <c r="J194" s="63">
        <f ca="1">J10+J9+J42+J46+J109+J139+J151+J155+J160+J165+J169+J173+J174+J175+J178+J45</f>
        <v>1787588.86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2365.3001399999998</v>
      </c>
      <c r="I195" s="31">
        <f>J195/1000</f>
        <v>2673.9710399999999</v>
      </c>
      <c r="J195" s="31">
        <v>2673971.04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2703.2606460000002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-29.289606000000276</v>
      </c>
      <c r="J197" s="82">
        <v>801.66118599999959</v>
      </c>
    </row>
    <row r="198" spans="1:75" hidden="1" x14ac:dyDescent="0.25">
      <c r="H198" s="49">
        <f>H9+H10+H42+H45+H46+H109+H139+H151+H155+H160+H165+H169+H173+H174+H175+H178+H182</f>
        <v>2365.3001400000003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2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236.819526</v>
      </c>
      <c r="I9" s="72">
        <v>410.57</v>
      </c>
      <c r="J9" s="72">
        <f>ROUND(H9*1000,2)</f>
        <v>236819.53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241.11554000000001</v>
      </c>
      <c r="I10" s="76">
        <f>I11+I12+I13+I14+I15+I16+I20+I31+I35+I38+I39+I40+I41+I19</f>
        <v>239.7713</v>
      </c>
      <c r="J10" s="72">
        <f>J11+J12+J13+J14+J15+J16+J20+J31+J35+J38+J39+J40+J41+J19</f>
        <v>239771.30000000002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62.38</v>
      </c>
      <c r="G11" s="31">
        <v>2.29</v>
      </c>
      <c r="H11" s="34">
        <f>ROUND((F11*G11*K11)/1000,5)</f>
        <v>42.712209999999999</v>
      </c>
      <c r="I11" s="31">
        <f t="shared" ref="I11:I30" si="0">H11</f>
        <v>42.712209999999999</v>
      </c>
      <c r="J11" s="31">
        <f>ROUND(F11*G11*K11,2)</f>
        <v>42712.21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499-F11</f>
        <v>436.62</v>
      </c>
      <c r="G12" s="31">
        <v>2</v>
      </c>
      <c r="H12" s="34">
        <f>ROUND((F12*G12*C12)/1000,5)</f>
        <v>45.408479999999997</v>
      </c>
      <c r="I12" s="31">
        <f t="shared" si="0"/>
        <v>45.408479999999997</v>
      </c>
      <c r="J12" s="31">
        <f>ROUND(F12*G12*K12,2)</f>
        <v>45408.480000000003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32</v>
      </c>
      <c r="G13" s="31">
        <v>3.04</v>
      </c>
      <c r="H13" s="34">
        <f>ROUND((F13*G13*K13)/1000,5)</f>
        <v>29.08672</v>
      </c>
      <c r="I13" s="31">
        <f t="shared" si="0"/>
        <v>29.08672</v>
      </c>
      <c r="J13" s="31">
        <f>ROUND(F13*G13*K13,2)</f>
        <v>29086.720000000001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32</v>
      </c>
      <c r="G14" s="31">
        <v>19.350000000000001</v>
      </c>
      <c r="H14" s="32">
        <f>ROUND((F14*G14*K14)/1000,5)</f>
        <v>32.198399999999999</v>
      </c>
      <c r="I14" s="31">
        <f t="shared" si="0"/>
        <v>32.198399999999999</v>
      </c>
      <c r="J14" s="31">
        <f>ROUND(F14*G14*K14,2)</f>
        <v>32198.400000000001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15.92812</v>
      </c>
      <c r="I16" s="31">
        <f t="shared" si="0"/>
        <v>15.92812</v>
      </c>
      <c r="J16" s="31">
        <f>J17+J18</f>
        <v>15928.12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62.38</v>
      </c>
      <c r="G17" s="31">
        <v>3.29</v>
      </c>
      <c r="H17" s="32">
        <f>ROUND((F17*G17*C17)/1000,5)</f>
        <v>2.4627599999999998</v>
      </c>
      <c r="I17" s="31">
        <f t="shared" si="0"/>
        <v>2.4627599999999998</v>
      </c>
      <c r="J17" s="31">
        <f>ROUND(F17*G17*K17,2)</f>
        <v>2462.7600000000002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436.62</v>
      </c>
      <c r="G18" s="31">
        <v>2.57</v>
      </c>
      <c r="H18" s="32">
        <f>ROUND((F18*G18*C18)/1000,5)</f>
        <v>13.46536</v>
      </c>
      <c r="I18" s="31">
        <f t="shared" si="0"/>
        <v>13.46536</v>
      </c>
      <c r="J18" s="31">
        <f>ROUND(F18*G18*K18,2)</f>
        <v>13465.36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17.878490000000003</v>
      </c>
      <c r="I20" s="31">
        <f t="shared" si="0"/>
        <v>17.878490000000003</v>
      </c>
      <c r="J20" s="31">
        <f>J21+J22+J23+J24+J25+J26+J27+J28+J29+J30</f>
        <v>17878.490000000005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937</v>
      </c>
      <c r="G21" s="31">
        <v>2.81</v>
      </c>
      <c r="H21" s="32">
        <f t="shared" ref="H21:H30" si="1">ROUND((F21*G21*K21)/1000,5)</f>
        <v>14.615930000000001</v>
      </c>
      <c r="I21" s="31">
        <f t="shared" si="0"/>
        <v>14.615930000000001</v>
      </c>
      <c r="J21" s="31">
        <f t="shared" ref="J21:J30" si="2">ROUND(F21*G21*K21,2)</f>
        <v>14615.93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93.56</v>
      </c>
      <c r="G26" s="31">
        <v>2.64</v>
      </c>
      <c r="H26" s="32">
        <f t="shared" si="1"/>
        <v>0.247</v>
      </c>
      <c r="I26" s="31">
        <f t="shared" si="0"/>
        <v>0.247</v>
      </c>
      <c r="J26" s="31">
        <f t="shared" si="2"/>
        <v>247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938</v>
      </c>
      <c r="G27" s="31">
        <v>5.07</v>
      </c>
      <c r="H27" s="32">
        <f t="shared" si="1"/>
        <v>0.38938</v>
      </c>
      <c r="I27" s="31">
        <f t="shared" si="0"/>
        <v>0.38938</v>
      </c>
      <c r="J27" s="31">
        <f t="shared" si="2"/>
        <v>389.38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5.6239800000000004</v>
      </c>
      <c r="I31" s="31">
        <f>I32+I33+I34</f>
        <v>5.6239800000000004</v>
      </c>
      <c r="J31" s="31">
        <f>J32+J33+J34</f>
        <v>5623.98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1399</v>
      </c>
      <c r="G32" s="31">
        <v>2.0099999999999998</v>
      </c>
      <c r="H32" s="32">
        <f>ROUND(F32*G32*K32/1000,5)</f>
        <v>5.6239800000000004</v>
      </c>
      <c r="I32" s="31">
        <f>H32</f>
        <v>5.6239800000000004</v>
      </c>
      <c r="J32" s="31">
        <f>ROUND(H32*1000,2)</f>
        <v>5623.98</v>
      </c>
      <c r="K32" s="3">
        <v>2</v>
      </c>
      <c r="L32" s="38"/>
      <c r="M32" s="38">
        <v>1399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0</v>
      </c>
      <c r="D33" s="30" t="s">
        <v>4</v>
      </c>
      <c r="E33" s="18" t="s">
        <v>31</v>
      </c>
      <c r="F33" s="31">
        <v>0</v>
      </c>
      <c r="G33" s="31">
        <v>0</v>
      </c>
      <c r="H33" s="32">
        <f>ROUND(G33*F33*K33/1000,5)</f>
        <v>0</v>
      </c>
      <c r="I33" s="31">
        <f>H33</f>
        <v>0</v>
      </c>
      <c r="J33" s="31">
        <f>ROUND(H33*1000,2)</f>
        <v>0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1.3442400000000001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v>2</v>
      </c>
      <c r="D37" s="30" t="s">
        <v>78</v>
      </c>
      <c r="E37" s="18" t="s">
        <v>102</v>
      </c>
      <c r="F37" s="31">
        <v>12</v>
      </c>
      <c r="G37" s="31">
        <v>56.01</v>
      </c>
      <c r="H37" s="32">
        <f>ROUND(G37*F37*K37/1000,5)</f>
        <v>1.3442400000000001</v>
      </c>
      <c r="I37" s="31"/>
      <c r="J37" s="31"/>
      <c r="K37" s="3">
        <v>2</v>
      </c>
      <c r="L37" s="38"/>
      <c r="M37" s="38">
        <v>567.12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1276.02</v>
      </c>
      <c r="G38" s="31">
        <v>1.65</v>
      </c>
      <c r="H38" s="32">
        <f>ROUND((F38*G38*K38)/1000,5)</f>
        <v>2.1054300000000001</v>
      </c>
      <c r="I38" s="31">
        <f>H38</f>
        <v>2.1054300000000001</v>
      </c>
      <c r="J38" s="31">
        <f>ROUND(F38*G38*K38,2)</f>
        <v>2105.4299999999998</v>
      </c>
      <c r="K38" s="3">
        <v>1</v>
      </c>
      <c r="L38" s="38">
        <f>M37+M38</f>
        <v>1276.02</v>
      </c>
      <c r="M38" s="38">
        <v>708.9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98.950109999999995</v>
      </c>
      <c r="I42" s="72">
        <f>I43+I44</f>
        <v>98.950109999999995</v>
      </c>
      <c r="J42" s="72">
        <f>J43+J44</f>
        <v>98950.11</v>
      </c>
      <c r="K42" s="73"/>
      <c r="Q42" s="74" t="s">
        <v>327</v>
      </c>
      <c r="R42" s="74">
        <v>308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1.22</v>
      </c>
      <c r="G43" s="31">
        <v>222.21</v>
      </c>
      <c r="H43" s="32">
        <f>ROUND((F43*G43*K43)/1000,5)</f>
        <v>98.950109999999995</v>
      </c>
      <c r="I43" s="31">
        <f>H43</f>
        <v>98.950109999999995</v>
      </c>
      <c r="J43" s="31">
        <f>ROUND(H43*1000,2)</f>
        <v>98950.11</v>
      </c>
      <c r="K43" s="3">
        <v>365</v>
      </c>
      <c r="L43" s="38"/>
      <c r="M43" s="38"/>
      <c r="N43" s="4">
        <f>ROUND(R42*1.45/365,3)</f>
        <v>1.224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187.60434320000007</v>
      </c>
      <c r="I46" s="71">
        <f>I47+I53+I63+I68+I77+I85+I98+I103</f>
        <v>187.60434320000007</v>
      </c>
      <c r="J46" s="72">
        <f>J47+J53+J63+J68+J77+J85+J98+J103</f>
        <v>181976.21000000002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9.3802199999999996</v>
      </c>
      <c r="I47" s="25">
        <f>I48+I49+I50+I51+I52</f>
        <v>0</v>
      </c>
      <c r="J47" s="23">
        <f>J48+J49+J50+J51+J52</f>
        <v>9380.2200000000012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5.6281299999999996</v>
      </c>
      <c r="I49" s="31"/>
      <c r="J49" s="31">
        <f>ROUND(H49*1000,2)</f>
        <v>5628.13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3.7520899999999999</v>
      </c>
      <c r="I50" s="31"/>
      <c r="J50" s="31">
        <f>ROUND(H50*1000,2)</f>
        <v>3752.09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13.132300000000001</v>
      </c>
      <c r="I53" s="26">
        <f>I54+I55+I56+I57+I58+I59+I60+I61+I62</f>
        <v>0</v>
      </c>
      <c r="J53" s="23">
        <f>J54+J55+J56+J57+J58+J59+J60+J61+J62</f>
        <v>13132.3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13.132300000000001</v>
      </c>
      <c r="I59" s="31"/>
      <c r="J59" s="31">
        <f t="shared" si="3"/>
        <v>13132.3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16.88439</v>
      </c>
      <c r="I68" s="26">
        <f>I69+I70+I71+I72+I75+I76</f>
        <v>0</v>
      </c>
      <c r="J68" s="23">
        <f>J69+J70+J71+J72+J73+J74+J75+J76</f>
        <v>16884.39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16.88439</v>
      </c>
      <c r="I76" s="31"/>
      <c r="J76" s="31">
        <f>ROUND(H76*1000,2)</f>
        <v>16884.39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26.264600000000002</v>
      </c>
      <c r="I77" s="26">
        <f>I78+I79+I80+I81+I82+I83+I84</f>
        <v>0</v>
      </c>
      <c r="J77" s="23">
        <f>J78+J79+J80+J81+J82+J83+J84</f>
        <v>20636.47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13.132300000000001</v>
      </c>
      <c r="I78" s="31"/>
      <c r="J78" s="31">
        <f t="shared" ref="J78:J83" si="4">ROUND(H78*1000,2)</f>
        <v>13132.3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7.5041700000000002</v>
      </c>
      <c r="I81" s="31"/>
      <c r="J81" s="31">
        <f t="shared" si="4"/>
        <v>7504.17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5.6281299999999996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63.785469999999997</v>
      </c>
      <c r="I85" s="26">
        <f>I86+I87+I88+I89+I90+I91+I92+I93+I94+I95+I96+I97</f>
        <v>0</v>
      </c>
      <c r="J85" s="23">
        <f>J86+J87+J88+J89+J90+J91+J92+J93+J94+J95+J96+J97</f>
        <v>63785.47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22.512519999999999</v>
      </c>
      <c r="I90" s="31"/>
      <c r="J90" s="31">
        <f t="shared" si="5"/>
        <v>22512.52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30.016690000000001</v>
      </c>
      <c r="I96" s="31"/>
      <c r="J96" s="31">
        <f t="shared" si="5"/>
        <v>30016.69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11.256259999999999</v>
      </c>
      <c r="I97" s="31"/>
      <c r="J97" s="31">
        <f t="shared" si="5"/>
        <v>11256.26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7.5041700000000002</v>
      </c>
      <c r="I98" s="26">
        <f>I99+I100+I101+I102</f>
        <v>0</v>
      </c>
      <c r="J98" s="23">
        <f>J99+J100+J101+J102</f>
        <v>7504.17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7.5041700000000002</v>
      </c>
      <c r="I99" s="31">
        <v>0</v>
      </c>
      <c r="J99" s="31">
        <f>ROUND(H99*1000,2)</f>
        <v>7504.17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50.653193200000082</v>
      </c>
      <c r="I103" s="25">
        <f>I104+I105+I106+I107+I108</f>
        <v>187.60434320000007</v>
      </c>
      <c r="J103" s="23">
        <f>J104+J105+J106+J107+J108</f>
        <v>50653.19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12.194279999999999</v>
      </c>
      <c r="I106" s="31"/>
      <c r="J106" s="31">
        <f>ROUND(H106*1000,2)</f>
        <v>12194.28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38.458913200000083</v>
      </c>
      <c r="I108" s="34">
        <f>J197-I138-H181</f>
        <v>187.60434320000007</v>
      </c>
      <c r="J108" s="31">
        <f>ROUND(H108*1000,2)</f>
        <v>38458.910000000003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647.87973079999983</v>
      </c>
      <c r="I109" s="71">
        <f>I110+I111+I112+I113+I114+I115+I116+I117+I118+I119+I120+I121+I122+I123+I124+I125+I126+I127+I128+I129+I130+I131+I132+I133+I134+I135+I136+I137+I138</f>
        <v>647.87973079999983</v>
      </c>
      <c r="J109" s="72">
        <f>J110+J111+J112+J113+J114+J115+J116+J117+J118+J119+J120+J121+J122+J123+J124+J125+J126+J127+J128+J129+J130+J131+J132+J133+J134+J135+J136+J137+J138</f>
        <v>607911.85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28548.49</v>
      </c>
      <c r="H110" s="33">
        <f>ROUND(($I$138*0.05),5)</f>
        <v>28.548490000000001</v>
      </c>
      <c r="I110" s="31"/>
      <c r="J110" s="31">
        <f t="shared" ref="J110:J137" si="6">ROUND(H110*1000,2)</f>
        <v>28548.49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142742.43000000002</v>
      </c>
      <c r="H111" s="33">
        <f>ROUND(($I$138*0.25),5)</f>
        <v>142.74243000000001</v>
      </c>
      <c r="I111" s="31"/>
      <c r="J111" s="31">
        <f t="shared" si="6"/>
        <v>142742.43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68516.37</v>
      </c>
      <c r="H116" s="32">
        <f>ROUND(($I$138*0.12),5)</f>
        <v>68.516369999999995</v>
      </c>
      <c r="I116" s="31"/>
      <c r="J116" s="31">
        <f t="shared" si="6"/>
        <v>68516.37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28117</v>
      </c>
      <c r="H120" s="34">
        <v>28.117000000000001</v>
      </c>
      <c r="I120" s="31">
        <v>28.12</v>
      </c>
      <c r="J120" s="31">
        <f t="shared" si="6"/>
        <v>28117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48793</v>
      </c>
      <c r="H121" s="34">
        <v>48.792999999999999</v>
      </c>
      <c r="I121" s="31">
        <v>48.79</v>
      </c>
      <c r="J121" s="31">
        <f t="shared" si="6"/>
        <v>48793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85645.46</v>
      </c>
      <c r="H125" s="32">
        <f>ROUND(($I$138*0.15),5)</f>
        <v>85.64546</v>
      </c>
      <c r="I125" s="31"/>
      <c r="J125" s="31">
        <f t="shared" si="6"/>
        <v>85645.46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62806.67</v>
      </c>
      <c r="H126" s="32">
        <f>ROUND(($I$138*0.11),5)</f>
        <v>62.806669999999997</v>
      </c>
      <c r="I126" s="31"/>
      <c r="J126" s="31">
        <f t="shared" si="6"/>
        <v>62806.67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39967.879999999997</v>
      </c>
      <c r="H128" s="32">
        <f>ROUND(($I$138*0.07),5)</f>
        <v>39.967880000000001</v>
      </c>
      <c r="I128" s="31"/>
      <c r="J128" s="31">
        <f t="shared" si="6"/>
        <v>39967.879999999997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102774.55</v>
      </c>
      <c r="H129" s="32">
        <f>ROUND(($I$138*0.18),5)</f>
        <v>102.77455</v>
      </c>
      <c r="I129" s="31"/>
      <c r="J129" s="31">
        <f t="shared" si="6"/>
        <v>102774.55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39.967880799999818</v>
      </c>
      <c r="I138" s="34">
        <f>J197*0.7</f>
        <v>570.96973079999987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23.684760000000001</v>
      </c>
      <c r="I139" s="72">
        <f>I140+I141+I142+I143+I144+I145+I146+I147+I148+I149+I150</f>
        <v>23.687760000000001</v>
      </c>
      <c r="J139" s="72">
        <f ca="1">J140+J141+J142+J143+J144+J145+J146+J147+J148+J149+J150</f>
        <v>23842.12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19177</v>
      </c>
      <c r="H142" s="34">
        <v>19.177</v>
      </c>
      <c r="I142" s="31">
        <v>19.18</v>
      </c>
      <c r="J142" s="31">
        <f t="shared" si="7"/>
        <v>19177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276.05615999999998</v>
      </c>
      <c r="I151" s="72">
        <f>I152+I153+I154</f>
        <v>276.06</v>
      </c>
      <c r="J151" s="72">
        <f ca="1">J152+J153+J154</f>
        <v>276056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5751.17</v>
      </c>
      <c r="H152" s="32">
        <f ca="1">ROUND((C152*F152*G152/1000),5)</f>
        <v>276.05615999999998</v>
      </c>
      <c r="I152" s="35">
        <v>276.06</v>
      </c>
      <c r="J152" s="31">
        <f ca="1">ROUND(H152*1000,2)</f>
        <v>276056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183.70511999999999</v>
      </c>
      <c r="I155" s="72">
        <f>I156+I157+I158+I159</f>
        <v>183.71</v>
      </c>
      <c r="J155" s="72">
        <f ca="1">J156+J157+J158+J159</f>
        <v>183705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4</v>
      </c>
      <c r="G157" s="31">
        <f ca="1">IF(F157&gt;0,J157/C157/F157,0)</f>
        <v>3827.19</v>
      </c>
      <c r="H157" s="34">
        <f ca="1">ROUND((C157*F157*G157/1000),5)</f>
        <v>183.70511999999999</v>
      </c>
      <c r="I157" s="31">
        <v>183.71</v>
      </c>
      <c r="J157" s="31">
        <f ca="1">ROUND(H157*1000,2)</f>
        <v>183705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115.185</v>
      </c>
      <c r="I169" s="72">
        <f>I170+I171+I172</f>
        <v>115.19</v>
      </c>
      <c r="J169" s="72">
        <f>J170+J171+J172</f>
        <v>115185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115185</v>
      </c>
      <c r="H170" s="32">
        <v>115.185</v>
      </c>
      <c r="I170" s="35">
        <v>115.19</v>
      </c>
      <c r="J170" s="31">
        <f>ROUND(H170*1000,2)</f>
        <v>115185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270.95999999999998</v>
      </c>
      <c r="I173" s="72">
        <v>270.95999999999998</v>
      </c>
      <c r="J173" s="72">
        <f>ROUND(H173*1000,2)</f>
        <v>270960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29.138000000000002</v>
      </c>
      <c r="I174" s="72">
        <v>29.14</v>
      </c>
      <c r="J174" s="72">
        <f>ROUND(H174*1000,2)</f>
        <v>29138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3.73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3.73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57.096969999999999</v>
      </c>
      <c r="I178" s="72">
        <f>I179+I180+I181</f>
        <v>150.19999999999999</v>
      </c>
      <c r="J178" s="72">
        <f>J179+J180+J181</f>
        <v>57096.97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57.096969999999999</v>
      </c>
      <c r="I181" s="31">
        <v>150.19999999999999</v>
      </c>
      <c r="J181" s="31">
        <f>ROUND(H181*1000,2)</f>
        <v>57096.97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2368.19526</v>
      </c>
      <c r="I194" s="62">
        <f>I10+I9+I42+I46+I109+I139+I151+I155+I160+I165+I169+I173+I174+I175+I178+I45</f>
        <v>2637.4532439999998</v>
      </c>
      <c r="J194" s="63">
        <f ca="1">J10+J9+J42+J46+J109+J139+J151+J155+J160+J165+J169+J173+J174+J175+J178+J45</f>
        <v>1682963.62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2368.19526</v>
      </c>
      <c r="I195" s="31">
        <f>J195/1000</f>
        <v>2387.8477799999996</v>
      </c>
      <c r="J195" s="31">
        <v>2387847.7799999998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2637.4532439999998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-249.60546400000021</v>
      </c>
      <c r="J197" s="82">
        <v>815.67104399999994</v>
      </c>
    </row>
    <row r="198" spans="1:75" hidden="1" x14ac:dyDescent="0.25">
      <c r="H198" s="49">
        <f>H9+H10+H42+H45+H46+H109+H139+H151+H155+H160+H165+H169+H173+H174+H175+H178+H182</f>
        <v>2368.19526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3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32.838970000000003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40.886009999999999</v>
      </c>
      <c r="I9" s="72">
        <v>120.67</v>
      </c>
      <c r="J9" s="72">
        <f>ROUND(H9*1000,2)</f>
        <v>40886.01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85.228840000000005</v>
      </c>
      <c r="I10" s="76">
        <f>I11+I12+I13+I14+I15+I16+I20+I31+I35+I38+I39+I40+I41+I19</f>
        <v>85.228840000000005</v>
      </c>
      <c r="J10" s="72">
        <f>J11+J12+J13+J14+J15+J16+J20+J31+J35+J38+J39+J40+J41+J19</f>
        <v>75419.47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96.27</v>
      </c>
      <c r="G11" s="31">
        <v>1.67</v>
      </c>
      <c r="H11" s="34">
        <f>ROUND((F11*G11*K11)/1000,5)</f>
        <v>48.070500000000003</v>
      </c>
      <c r="I11" s="31">
        <f>H11</f>
        <v>48.070500000000003</v>
      </c>
      <c r="J11" s="31">
        <f>ROUND(F11*G11*K11,2)</f>
        <v>48070.5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144.4-F11</f>
        <v>48.13000000000001</v>
      </c>
      <c r="G12" s="31">
        <v>1.27</v>
      </c>
      <c r="H12" s="34">
        <f>ROUND((F12*G12*C12)/1000,5)</f>
        <v>6.3570099999999998</v>
      </c>
      <c r="I12" s="31">
        <f>H12</f>
        <v>6.3570099999999998</v>
      </c>
      <c r="J12" s="31">
        <f>ROUND(F12*G12*K12,2)</f>
        <v>3178.51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13.261750000000001</v>
      </c>
      <c r="I16" s="31">
        <f t="shared" ref="I16:I29" si="0">H16</f>
        <v>13.261750000000001</v>
      </c>
      <c r="J16" s="31">
        <f>J17+J18</f>
        <v>6630.88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96.27</v>
      </c>
      <c r="G17" s="31">
        <v>4.07</v>
      </c>
      <c r="H17" s="32">
        <f>ROUND((F17*G17*C17)/1000,5)</f>
        <v>9.4036500000000007</v>
      </c>
      <c r="I17" s="31">
        <f t="shared" si="0"/>
        <v>9.4036500000000007</v>
      </c>
      <c r="J17" s="31">
        <f>ROUND(F17*G17*K17,2)</f>
        <v>4701.83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48.13000000000001</v>
      </c>
      <c r="G18" s="31">
        <v>3.34</v>
      </c>
      <c r="H18" s="32">
        <f>ROUND((F18*G18*C18)/1000,5)</f>
        <v>3.8580999999999999</v>
      </c>
      <c r="I18" s="31">
        <f t="shared" si="0"/>
        <v>3.8580999999999999</v>
      </c>
      <c r="J18" s="31">
        <f>ROUND(F18*G18*K18,2)</f>
        <v>1929.05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0</v>
      </c>
      <c r="G19" s="31">
        <v>8.43</v>
      </c>
      <c r="H19" s="32">
        <f>ROUND((F19*G19*K19)/1000,5)</f>
        <v>0</v>
      </c>
      <c r="I19" s="31">
        <f t="shared" si="0"/>
        <v>0</v>
      </c>
      <c r="J19" s="31">
        <f>ROUND(F19*G19*K19,2)</f>
        <v>0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5.3220200000000002</v>
      </c>
      <c r="I20" s="31">
        <f t="shared" si="0"/>
        <v>5.3220200000000002</v>
      </c>
      <c r="J20" s="31">
        <f>J21+J22+J23+J24+J25+J26+J27+J28+J29+J30</f>
        <v>5322.02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940</v>
      </c>
      <c r="G21" s="31">
        <v>2.81</v>
      </c>
      <c r="H21" s="32">
        <f t="shared" ref="H21:H30" si="1">ROUND((F21*G21*K21)/1000,5)</f>
        <v>3.9806499999999998</v>
      </c>
      <c r="I21" s="31">
        <f t="shared" si="0"/>
        <v>3.9806499999999998</v>
      </c>
      <c r="J21" s="31">
        <f t="shared" ref="J21:J29" si="2">ROUND(F21*G21*K21,2)</f>
        <v>3980.65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590</v>
      </c>
      <c r="G22" s="31">
        <v>1.75</v>
      </c>
      <c r="H22" s="32">
        <f t="shared" si="1"/>
        <v>0</v>
      </c>
      <c r="I22" s="31">
        <f t="shared" si="0"/>
        <v>0</v>
      </c>
      <c r="J22" s="31">
        <f t="shared" si="2"/>
        <v>0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590</v>
      </c>
      <c r="G23" s="31">
        <v>4.0999999999999996</v>
      </c>
      <c r="H23" s="32">
        <f t="shared" si="1"/>
        <v>0</v>
      </c>
      <c r="I23" s="31">
        <f t="shared" si="0"/>
        <v>0</v>
      </c>
      <c r="J23" s="31">
        <f t="shared" si="2"/>
        <v>0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590</v>
      </c>
      <c r="G24" s="31">
        <v>4.08</v>
      </c>
      <c r="H24" s="32">
        <f t="shared" si="1"/>
        <v>0</v>
      </c>
      <c r="I24" s="31">
        <f t="shared" si="0"/>
        <v>0</v>
      </c>
      <c r="J24" s="31">
        <f t="shared" si="2"/>
        <v>0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590</v>
      </c>
      <c r="G25" s="31">
        <v>3.93</v>
      </c>
      <c r="H25" s="32">
        <f t="shared" si="1"/>
        <v>0</v>
      </c>
      <c r="I25" s="31">
        <f t="shared" si="0"/>
        <v>0</v>
      </c>
      <c r="J25" s="31">
        <f t="shared" si="2"/>
        <v>0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939</v>
      </c>
      <c r="G26" s="31">
        <v>2.64</v>
      </c>
      <c r="H26" s="32">
        <f t="shared" si="1"/>
        <v>1.2441</v>
      </c>
      <c r="I26" s="31">
        <f t="shared" si="0"/>
        <v>1.2441</v>
      </c>
      <c r="J26" s="31">
        <f t="shared" si="2"/>
        <v>1244.0999999999999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12.217560000000001</v>
      </c>
      <c r="I31" s="31">
        <f>I32+I33+I34</f>
        <v>12.217560000000001</v>
      </c>
      <c r="J31" s="31">
        <f>J32+J33+J34</f>
        <v>12217.560000000001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452</v>
      </c>
      <c r="G32" s="31">
        <v>2.0099999999999998</v>
      </c>
      <c r="H32" s="32">
        <f>ROUND(F32*G32*K32/1000,5)</f>
        <v>1.81704</v>
      </c>
      <c r="I32" s="31">
        <f>H32</f>
        <v>1.81704</v>
      </c>
      <c r="J32" s="31">
        <f>ROUND(H32*1000,2)</f>
        <v>1817.04</v>
      </c>
      <c r="K32" s="3">
        <v>2</v>
      </c>
      <c r="L32" s="38"/>
      <c r="M32" s="38">
        <v>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452</v>
      </c>
      <c r="G33" s="31">
        <v>7.67</v>
      </c>
      <c r="H33" s="32">
        <f>ROUND(G33*F33*K33/1000,5)</f>
        <v>10.40052</v>
      </c>
      <c r="I33" s="31">
        <f>H33</f>
        <v>10.40052</v>
      </c>
      <c r="J33" s="31">
        <f>ROUND(H33*1000,2)</f>
        <v>10400.52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0</v>
      </c>
      <c r="G38" s="31">
        <v>1.65</v>
      </c>
      <c r="H38" s="32">
        <f>ROUND((F38*G38*K38)/1000,5)</f>
        <v>0</v>
      </c>
      <c r="I38" s="31">
        <f>H38</f>
        <v>0</v>
      </c>
      <c r="J38" s="31">
        <f>ROUND(F38*G38*K38,2)</f>
        <v>0</v>
      </c>
      <c r="K38" s="3">
        <v>1</v>
      </c>
      <c r="L38" s="38">
        <f>M37+M38</f>
        <v>0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43.159784999999999</v>
      </c>
      <c r="I46" s="71">
        <f>I47+I53+I63+I68+I77+I85+I98+I103</f>
        <v>43.159785000000007</v>
      </c>
      <c r="J46" s="72">
        <f>J47+J53+J63+J68+J77+J85+J98+J103</f>
        <v>41865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2.1579899999999999</v>
      </c>
      <c r="I47" s="25">
        <f>I48+I49+I50+I51+I52</f>
        <v>0</v>
      </c>
      <c r="J47" s="23">
        <f>J48+J49+J50+J51+J52</f>
        <v>2157.9899999999998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1.2947900000000001</v>
      </c>
      <c r="I49" s="31"/>
      <c r="J49" s="31">
        <f>ROUND(H49*1000,2)</f>
        <v>1294.79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0.86319999999999997</v>
      </c>
      <c r="I50" s="31"/>
      <c r="J50" s="31">
        <f>ROUND(H50*1000,2)</f>
        <v>863.2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3.0211800000000002</v>
      </c>
      <c r="I53" s="26">
        <f>I54+I55+I56+I57+I58+I59+I60+I61+I62</f>
        <v>0</v>
      </c>
      <c r="J53" s="23">
        <f>J54+J55+J56+J57+J58+J59+J60+J61+J62</f>
        <v>3021.18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3.0211800000000002</v>
      </c>
      <c r="I59" s="31"/>
      <c r="J59" s="31">
        <f t="shared" si="3"/>
        <v>3021.18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3.8843800000000002</v>
      </c>
      <c r="I68" s="26">
        <f>I69+I70+I71+I72+I75+I76</f>
        <v>0</v>
      </c>
      <c r="J68" s="23">
        <f>J69+J70+J71+J72+J73+J74+J75+J76</f>
        <v>3884.38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3.8843800000000002</v>
      </c>
      <c r="I76" s="31"/>
      <c r="J76" s="31">
        <f>ROUND(H76*1000,2)</f>
        <v>3884.38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6.0423600000000004</v>
      </c>
      <c r="I77" s="26">
        <f>I78+I79+I80+I81+I82+I83+I84</f>
        <v>0</v>
      </c>
      <c r="J77" s="23">
        <f>J78+J79+J80+J81+J82+J83+J84</f>
        <v>4747.57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3.0211800000000002</v>
      </c>
      <c r="I78" s="31"/>
      <c r="J78" s="31">
        <f t="shared" ref="J78:J83" si="4">ROUND(H78*1000,2)</f>
        <v>3021.18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1.7263900000000001</v>
      </c>
      <c r="I81" s="31"/>
      <c r="J81" s="31">
        <f t="shared" si="4"/>
        <v>1726.39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1.2947900000000001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14.674329999999999</v>
      </c>
      <c r="I85" s="26">
        <f>I86+I87+I88+I89+I90+I91+I92+I93+I94+I95+I96+I97</f>
        <v>0</v>
      </c>
      <c r="J85" s="23">
        <f>J86+J87+J88+J89+J90+J91+J92+J93+J94+J95+J96+J97</f>
        <v>14674.33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5.1791700000000001</v>
      </c>
      <c r="I90" s="31"/>
      <c r="J90" s="31">
        <f t="shared" si="5"/>
        <v>5179.17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6.90557</v>
      </c>
      <c r="I96" s="31"/>
      <c r="J96" s="31">
        <f t="shared" si="5"/>
        <v>6905.57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2.5895899999999998</v>
      </c>
      <c r="I97" s="31"/>
      <c r="J97" s="31">
        <f t="shared" si="5"/>
        <v>2589.59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1.7263900000000001</v>
      </c>
      <c r="I98" s="26">
        <f>I99+I100+I101+I102</f>
        <v>0</v>
      </c>
      <c r="J98" s="23">
        <f>J99+J100+J101+J102</f>
        <v>1726.39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1.7263900000000001</v>
      </c>
      <c r="I99" s="31">
        <v>0</v>
      </c>
      <c r="J99" s="31">
        <f>ROUND(H99*1000,2)</f>
        <v>1726.39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11.653155000000005</v>
      </c>
      <c r="I103" s="25">
        <f>I104+I105+I106+I107+I108</f>
        <v>43.159785000000007</v>
      </c>
      <c r="J103" s="23">
        <f>J104+J105+J106+J107+J108</f>
        <v>11653.16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2.8053900000000001</v>
      </c>
      <c r="I106" s="31"/>
      <c r="J106" s="31">
        <f>ROUND(H106*1000,2)</f>
        <v>2805.39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8.8477650000000061</v>
      </c>
      <c r="I108" s="34">
        <f>J197-I138-H181</f>
        <v>43.159785000000007</v>
      </c>
      <c r="J108" s="31">
        <f>ROUND(H108*1000,2)</f>
        <v>8847.77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155.82187499999998</v>
      </c>
      <c r="I109" s="71">
        <f>I110+I111+I112+I113+I114+I115+I116+I117+I118+I119+I120+I121+I122+I123+I124+I125+I126+I127+I128+I129+I130+I131+I132+I133+I134+I135+I136+I137+I138</f>
        <v>155.82587499999997</v>
      </c>
      <c r="J109" s="72">
        <f>J110+J111+J112+J113+J114+J115+J116+J117+J118+J119+J120+J121+J122+J123+J124+J125+J126+J127+J128+J129+J130+J131+J132+J133+J134+J135+J136+J137+J138</f>
        <v>146626.97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6567.79</v>
      </c>
      <c r="H110" s="33">
        <f>ROUND(($I$138*0.05),5)</f>
        <v>6.5677899999999996</v>
      </c>
      <c r="I110" s="31"/>
      <c r="J110" s="31">
        <f t="shared" ref="J110:J137" si="6">ROUND(H110*1000,2)</f>
        <v>6567.79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32838.97</v>
      </c>
      <c r="H111" s="33">
        <f>ROUND(($I$138*0.25),5)</f>
        <v>32.838970000000003</v>
      </c>
      <c r="I111" s="31"/>
      <c r="J111" s="31">
        <f t="shared" si="6"/>
        <v>32838.97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15762.710000000001</v>
      </c>
      <c r="H116" s="32">
        <f>ROUND(($I$138*0.12),5)</f>
        <v>15.76271</v>
      </c>
      <c r="I116" s="31"/>
      <c r="J116" s="31">
        <f t="shared" si="6"/>
        <v>15762.71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24466</v>
      </c>
      <c r="H121" s="34">
        <v>24.466000000000001</v>
      </c>
      <c r="I121" s="31">
        <v>24.47</v>
      </c>
      <c r="J121" s="31">
        <f t="shared" si="6"/>
        <v>24466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19703.38</v>
      </c>
      <c r="H125" s="32">
        <f>ROUND(($I$138*0.15),5)</f>
        <v>19.703379999999999</v>
      </c>
      <c r="I125" s="31"/>
      <c r="J125" s="31">
        <f t="shared" si="6"/>
        <v>19703.38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14449.15</v>
      </c>
      <c r="H126" s="32">
        <f>ROUND(($I$138*0.11),5)</f>
        <v>14.449149999999999</v>
      </c>
      <c r="I126" s="31"/>
      <c r="J126" s="31">
        <f t="shared" si="6"/>
        <v>14449.15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9194.91</v>
      </c>
      <c r="H128" s="32">
        <f>ROUND(($I$138*0.07),5)</f>
        <v>9.1949100000000001</v>
      </c>
      <c r="I128" s="31"/>
      <c r="J128" s="31">
        <f t="shared" si="6"/>
        <v>9194.91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23644.06</v>
      </c>
      <c r="H129" s="32">
        <f>ROUND(($I$138*0.18),5)</f>
        <v>23.64406</v>
      </c>
      <c r="I129" s="31"/>
      <c r="J129" s="31">
        <f t="shared" si="6"/>
        <v>23644.06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9.1949049999999648</v>
      </c>
      <c r="I138" s="34">
        <f>J197*0.7</f>
        <v>131.35587499999997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9.41</v>
      </c>
      <c r="I165" s="72">
        <f>I166+I167+I168</f>
        <v>9.41</v>
      </c>
      <c r="J165" s="72">
        <f>J166+J167+J168</f>
        <v>9410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9410</v>
      </c>
      <c r="H166" s="34">
        <v>9.41</v>
      </c>
      <c r="I166" s="31">
        <v>9.41</v>
      </c>
      <c r="J166" s="31">
        <f>ROUND(H166*1000,2)</f>
        <v>9410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33.853000000000002</v>
      </c>
      <c r="I169" s="72">
        <f>I170+I171+I172</f>
        <v>33.85</v>
      </c>
      <c r="J169" s="72">
        <f>J170+J171+J172</f>
        <v>33853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33853</v>
      </c>
      <c r="H170" s="32">
        <v>33.853000000000002</v>
      </c>
      <c r="I170" s="35">
        <v>33.85</v>
      </c>
      <c r="J170" s="31">
        <f>ROUND(H170*1000,2)</f>
        <v>33853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11.763</v>
      </c>
      <c r="I173" s="72">
        <v>11.76</v>
      </c>
      <c r="J173" s="72">
        <f>ROUND(H173*1000,2)</f>
        <v>11763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15.602</v>
      </c>
      <c r="I174" s="72">
        <v>15.6</v>
      </c>
      <c r="J174" s="72">
        <f>ROUND(H174*1000,2)</f>
        <v>15602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0.46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0.46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13.135590000000001</v>
      </c>
      <c r="I178" s="72">
        <f>I179+I180+I181</f>
        <v>44.02</v>
      </c>
      <c r="J178" s="72">
        <f>J179+J180+J181</f>
        <v>13135.59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13.135590000000001</v>
      </c>
      <c r="I181" s="31">
        <v>44.02</v>
      </c>
      <c r="J181" s="31">
        <f>ROUND(H181*1000,2)</f>
        <v>13135.59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408.86009999999993</v>
      </c>
      <c r="I194" s="62">
        <f>I10+I9+I42+I46+I109+I139+I151+I155+I160+I165+I169+I173+I174+I175+I178+I45</f>
        <v>519.98450000000003</v>
      </c>
      <c r="J194" s="63">
        <f ca="1">J10+J9+J42+J46+J109+J139+J151+J155+J160+J165+J169+J173+J174+J175+J178+J45</f>
        <v>260236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408.86009999999999</v>
      </c>
      <c r="I195" s="31">
        <f>J195/1000</f>
        <v>505.23340999999999</v>
      </c>
      <c r="J195" s="31">
        <v>505233.41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519.98450000000003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-14.751090000000033</v>
      </c>
      <c r="J197" s="82">
        <v>187.65124999999998</v>
      </c>
    </row>
    <row r="198" spans="1:75" hidden="1" x14ac:dyDescent="0.25">
      <c r="H198" s="49">
        <f>H9+H10+H42+H45+H46+H109+H139+H151+H155+H160+H165+H169+H173+H174+H175+H178+H182</f>
        <v>408.86009999999993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4">
    <tabColor rgb="FF00B0F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80.593458000000012</v>
      </c>
      <c r="I9" s="72">
        <v>220.09</v>
      </c>
      <c r="J9" s="72">
        <f>ROUND(H9*1000,2)</f>
        <v>80593.460000000006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239.42754999999994</v>
      </c>
      <c r="I10" s="76">
        <f>I11+I12+I13+I14+I15+I16+I20+I31+I35+I38+I39+I40+I41+I19</f>
        <v>239.42754999999997</v>
      </c>
      <c r="J10" s="72">
        <f>J11+J12+J13+J14+J15+J16+J20+J31+J35+J38+J39+J40+J41+J19</f>
        <v>239427.55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194.36</v>
      </c>
      <c r="G11" s="31">
        <v>2.04</v>
      </c>
      <c r="H11" s="34">
        <f>ROUND((F11*G11*K11)/1000,5)</f>
        <v>118.55183</v>
      </c>
      <c r="I11" s="31">
        <f>H11</f>
        <v>118.55183</v>
      </c>
      <c r="J11" s="31">
        <f>ROUND(F11*G11*K11,2)</f>
        <v>118551.83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485.89</v>
      </c>
      <c r="G12" s="31">
        <v>1.78</v>
      </c>
      <c r="H12" s="34">
        <f>ROUND((F12*G12*C12)/1000,5)</f>
        <v>44.973979999999997</v>
      </c>
      <c r="I12" s="31">
        <f>H12</f>
        <v>44.973979999999997</v>
      </c>
      <c r="J12" s="31">
        <f>ROUND(F12*G12*K12,2)</f>
        <v>44973.98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ref="I15:I30" si="0">H15</f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21.293780000000002</v>
      </c>
      <c r="I16" s="31">
        <f t="shared" si="0"/>
        <v>21.293780000000002</v>
      </c>
      <c r="J16" s="31">
        <f>J17+J18</f>
        <v>21293.78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194.36</v>
      </c>
      <c r="G17" s="31">
        <v>2.88</v>
      </c>
      <c r="H17" s="32">
        <f>ROUND((F17*G17*C17)/1000,5)</f>
        <v>6.7170800000000002</v>
      </c>
      <c r="I17" s="31">
        <f t="shared" si="0"/>
        <v>6.7170800000000002</v>
      </c>
      <c r="J17" s="31">
        <f>ROUND(F17*G17*K17,2)</f>
        <v>6717.08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485.89</v>
      </c>
      <c r="G18" s="31">
        <v>2.5</v>
      </c>
      <c r="H18" s="32">
        <f>ROUND((F18*G18*C18)/1000,5)</f>
        <v>14.576700000000001</v>
      </c>
      <c r="I18" s="31">
        <f t="shared" si="0"/>
        <v>14.576700000000001</v>
      </c>
      <c r="J18" s="31">
        <f>ROUND(F18*G18*K18,2)</f>
        <v>14576.7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117.6</v>
      </c>
      <c r="G19" s="31">
        <v>8.43</v>
      </c>
      <c r="H19" s="32">
        <f>ROUND((F19*G19*K19)/1000,5)</f>
        <v>0.99136999999999997</v>
      </c>
      <c r="I19" s="31">
        <f t="shared" si="0"/>
        <v>0.99136999999999997</v>
      </c>
      <c r="J19" s="31">
        <f>ROUND(F19*G19*K19,2)</f>
        <v>991.37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10.739239999999999</v>
      </c>
      <c r="I20" s="31">
        <f t="shared" si="0"/>
        <v>10.739239999999999</v>
      </c>
      <c r="J20" s="31">
        <f>J21+J22+J23+J24+J25+J26+J27+J28+J29+J30</f>
        <v>10739.24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941</v>
      </c>
      <c r="G21" s="31">
        <v>2.81</v>
      </c>
      <c r="H21" s="32">
        <f t="shared" ref="H21:H30" si="1">ROUND((F21*G21*K21)/1000,5)</f>
        <v>7.2605899999999997</v>
      </c>
      <c r="I21" s="31">
        <f t="shared" si="0"/>
        <v>7.2605899999999997</v>
      </c>
      <c r="J21" s="31">
        <f t="shared" ref="J21:J30" si="2">ROUND(F21*G21*K21,2)</f>
        <v>7260.59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675</v>
      </c>
      <c r="G22" s="31">
        <v>1.75</v>
      </c>
      <c r="H22" s="32">
        <f t="shared" si="1"/>
        <v>9.8000000000000004E-2</v>
      </c>
      <c r="I22" s="31">
        <f t="shared" si="0"/>
        <v>9.8000000000000004E-2</v>
      </c>
      <c r="J22" s="31">
        <f t="shared" si="2"/>
        <v>98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739</v>
      </c>
      <c r="G23" s="31">
        <v>4.0999999999999996</v>
      </c>
      <c r="H23" s="32">
        <f t="shared" si="1"/>
        <v>0.76915999999999995</v>
      </c>
      <c r="I23" s="31">
        <f t="shared" si="0"/>
        <v>0.76915999999999995</v>
      </c>
      <c r="J23" s="31">
        <f t="shared" si="2"/>
        <v>769.16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740</v>
      </c>
      <c r="G24" s="31">
        <v>4.08</v>
      </c>
      <c r="H24" s="32">
        <f t="shared" si="1"/>
        <v>7.1970000000000006E-2</v>
      </c>
      <c r="I24" s="31">
        <f t="shared" si="0"/>
        <v>7.1970000000000006E-2</v>
      </c>
      <c r="J24" s="31">
        <f t="shared" si="2"/>
        <v>71.97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741</v>
      </c>
      <c r="G25" s="31">
        <v>3.93</v>
      </c>
      <c r="H25" s="32">
        <f t="shared" si="1"/>
        <v>9.6290000000000001E-2</v>
      </c>
      <c r="I25" s="31">
        <f t="shared" si="0"/>
        <v>9.6290000000000001E-2</v>
      </c>
      <c r="J25" s="31">
        <f t="shared" si="2"/>
        <v>96.29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291.54000000000002</v>
      </c>
      <c r="G26" s="31">
        <v>2.64</v>
      </c>
      <c r="H26" s="32">
        <f t="shared" si="1"/>
        <v>0.76966999999999997</v>
      </c>
      <c r="I26" s="31">
        <f t="shared" si="0"/>
        <v>0.76966999999999997</v>
      </c>
      <c r="J26" s="31">
        <f t="shared" si="2"/>
        <v>769.67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749</v>
      </c>
      <c r="G27" s="31">
        <v>5.07</v>
      </c>
      <c r="H27" s="32">
        <f t="shared" si="1"/>
        <v>0.22714000000000001</v>
      </c>
      <c r="I27" s="31">
        <f t="shared" si="0"/>
        <v>0.22714000000000001</v>
      </c>
      <c r="J27" s="31">
        <f t="shared" si="2"/>
        <v>227.14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45</v>
      </c>
      <c r="G28" s="31">
        <v>2.52</v>
      </c>
      <c r="H28" s="32">
        <f t="shared" si="1"/>
        <v>3.5279999999999999E-2</v>
      </c>
      <c r="I28" s="31">
        <f t="shared" si="0"/>
        <v>3.5279999999999999E-2</v>
      </c>
      <c r="J28" s="31">
        <f t="shared" si="2"/>
        <v>35.28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33.192840000000004</v>
      </c>
      <c r="I31" s="31">
        <f>I32+I33+I34</f>
        <v>33.192840000000004</v>
      </c>
      <c r="J31" s="31">
        <f>J32+J33+J34</f>
        <v>33192.839999999997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1228</v>
      </c>
      <c r="G32" s="31">
        <v>2.0099999999999998</v>
      </c>
      <c r="H32" s="32">
        <f>ROUND(F32*G32*K32/1000,5)</f>
        <v>4.9365600000000001</v>
      </c>
      <c r="I32" s="31">
        <f>H32</f>
        <v>4.9365600000000001</v>
      </c>
      <c r="J32" s="31">
        <f>ROUND(H32*1000,2)</f>
        <v>4936.5600000000004</v>
      </c>
      <c r="K32" s="3">
        <v>2</v>
      </c>
      <c r="L32" s="38"/>
      <c r="M32" s="38">
        <v>1228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1228</v>
      </c>
      <c r="G33" s="31">
        <v>7.67</v>
      </c>
      <c r="H33" s="32">
        <f>ROUND(G33*F33*K33/1000,5)</f>
        <v>28.25628</v>
      </c>
      <c r="I33" s="31">
        <f>H33</f>
        <v>28.25628</v>
      </c>
      <c r="J33" s="31">
        <f>ROUND(H33*1000,2)</f>
        <v>28256.28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482.4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1085.4000000000001</v>
      </c>
      <c r="G38" s="31">
        <v>1.65</v>
      </c>
      <c r="H38" s="32">
        <f>ROUND((F38*G38*K38)/1000,5)</f>
        <v>1.79091</v>
      </c>
      <c r="I38" s="31">
        <f>H38</f>
        <v>1.79091</v>
      </c>
      <c r="J38" s="31">
        <f>ROUND(F38*G38*K38,2)</f>
        <v>1790.91</v>
      </c>
      <c r="K38" s="3">
        <v>1</v>
      </c>
      <c r="L38" s="38">
        <f>M37+M38</f>
        <v>1085.4000000000001</v>
      </c>
      <c r="M38" s="38">
        <v>603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88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0.35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36.388445600000054</v>
      </c>
      <c r="I46" s="71">
        <f>I47+I53+I63+I68+I77+I85+I98+I103</f>
        <v>36.388445600000061</v>
      </c>
      <c r="J46" s="72">
        <f>J47+J53+J63+J68+J77+J85+J98+J103</f>
        <v>35296.800000000003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1.81942</v>
      </c>
      <c r="I47" s="25">
        <f>I48+I49+I50+I51+I52</f>
        <v>0</v>
      </c>
      <c r="J47" s="23">
        <f>J48+J49+J50+J51+J52</f>
        <v>1819.42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1.09165</v>
      </c>
      <c r="I49" s="31"/>
      <c r="J49" s="31">
        <f>ROUND(H49*1000,2)</f>
        <v>1091.6500000000001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0.72777000000000003</v>
      </c>
      <c r="I50" s="31"/>
      <c r="J50" s="31">
        <f>ROUND(H50*1000,2)</f>
        <v>727.77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2.5471900000000001</v>
      </c>
      <c r="I53" s="26">
        <f>I54+I55+I56+I57+I58+I59+I60+I61+I62</f>
        <v>0</v>
      </c>
      <c r="J53" s="23">
        <f>J54+J55+J56+J57+J58+J59+J60+J61+J62</f>
        <v>2547.19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2.5471900000000001</v>
      </c>
      <c r="I59" s="31"/>
      <c r="J59" s="31">
        <f t="shared" si="3"/>
        <v>2547.19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3.2749600000000001</v>
      </c>
      <c r="I68" s="26">
        <f>I69+I70+I71+I72+I75+I76</f>
        <v>0</v>
      </c>
      <c r="J68" s="23">
        <f>J69+J70+J71+J72+J73+J74+J75+J76</f>
        <v>3274.96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3.2749600000000001</v>
      </c>
      <c r="I76" s="31"/>
      <c r="J76" s="31">
        <f>ROUND(H76*1000,2)</f>
        <v>3274.96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5.0943799999999992</v>
      </c>
      <c r="I77" s="26">
        <f>I78+I79+I80+I81+I82+I83+I84</f>
        <v>0</v>
      </c>
      <c r="J77" s="23">
        <f>J78+J79+J80+J81+J82+J83+J84</f>
        <v>4002.73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2.5471900000000001</v>
      </c>
      <c r="I78" s="31"/>
      <c r="J78" s="31">
        <f t="shared" ref="J78:J83" si="4">ROUND(H78*1000,2)</f>
        <v>2547.19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1.4555400000000001</v>
      </c>
      <c r="I81" s="31"/>
      <c r="J81" s="31">
        <f t="shared" si="4"/>
        <v>1455.54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1.09165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12.372069999999999</v>
      </c>
      <c r="I85" s="26">
        <f>I86+I87+I88+I89+I90+I91+I92+I93+I94+I95+I96+I97</f>
        <v>0</v>
      </c>
      <c r="J85" s="23">
        <f>J86+J87+J88+J89+J90+J91+J92+J93+J94+J95+J96+J97</f>
        <v>12372.069999999998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4.3666099999999997</v>
      </c>
      <c r="I90" s="31"/>
      <c r="J90" s="31">
        <f t="shared" si="5"/>
        <v>4366.6099999999997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5.8221499999999997</v>
      </c>
      <c r="I96" s="31"/>
      <c r="J96" s="31">
        <f t="shared" si="5"/>
        <v>5822.15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2.1833100000000001</v>
      </c>
      <c r="I97" s="31"/>
      <c r="J97" s="31">
        <f t="shared" si="5"/>
        <v>2183.31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1.4555400000000001</v>
      </c>
      <c r="I98" s="26">
        <f>I99+I100+I101+I102</f>
        <v>0</v>
      </c>
      <c r="J98" s="23">
        <f>J99+J100+J101+J102</f>
        <v>1455.54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1.4555400000000001</v>
      </c>
      <c r="I99" s="31">
        <v>0</v>
      </c>
      <c r="J99" s="31">
        <f>ROUND(H99*1000,2)</f>
        <v>1455.54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9.8248856000000586</v>
      </c>
      <c r="I103" s="25">
        <f>I104+I105+I106+I107+I108</f>
        <v>36.388445600000061</v>
      </c>
      <c r="J103" s="23">
        <f>J104+J105+J106+J107+J108</f>
        <v>9824.89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2.3652500000000001</v>
      </c>
      <c r="I106" s="31"/>
      <c r="J106" s="31">
        <f>ROUND(H106*1000,2)</f>
        <v>2365.25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7.459635600000059</v>
      </c>
      <c r="I108" s="34">
        <f>J197-I138-H181</f>
        <v>36.388445600000061</v>
      </c>
      <c r="J108" s="31">
        <f>ROUND(H108*1000,2)</f>
        <v>7459.64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136.89645640000015</v>
      </c>
      <c r="I109" s="71">
        <f>I110+I111+I112+I113+I114+I115+I116+I117+I118+I119+I120+I121+I122+I123+I124+I125+I126+I127+I128+I129+I130+I131+I132+I133+I134+I135+I136+I137+I138</f>
        <v>136.89745640000015</v>
      </c>
      <c r="J109" s="72">
        <f>J110+J111+J112+J113+J114+J115+J116+J117+J118+J119+J120+J121+J122+J123+J124+J125+J126+J127+J128+J129+J130+J131+J132+J133+J134+J135+J136+J137+J138</f>
        <v>129144.12000000002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5537.37</v>
      </c>
      <c r="H110" s="33">
        <f>ROUND(($I$138*0.05),5)</f>
        <v>5.5373700000000001</v>
      </c>
      <c r="I110" s="31"/>
      <c r="J110" s="31">
        <f t="shared" ref="J110:J137" si="6">ROUND(H110*1000,2)</f>
        <v>5537.37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27686.86</v>
      </c>
      <c r="H111" s="33">
        <f>ROUND(($I$138*0.25),5)</f>
        <v>27.686859999999999</v>
      </c>
      <c r="I111" s="31"/>
      <c r="J111" s="31">
        <f t="shared" si="6"/>
        <v>27686.86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13289.69</v>
      </c>
      <c r="H116" s="32">
        <f>ROUND(($I$138*0.12),5)</f>
        <v>13.28969</v>
      </c>
      <c r="I116" s="31"/>
      <c r="J116" s="31">
        <f t="shared" si="6"/>
        <v>13289.69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26149</v>
      </c>
      <c r="H121" s="34">
        <v>26.149000000000001</v>
      </c>
      <c r="I121" s="31">
        <v>26.15</v>
      </c>
      <c r="J121" s="31">
        <f t="shared" si="6"/>
        <v>26149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16612.120000000003</v>
      </c>
      <c r="H125" s="32">
        <f>ROUND(($I$138*0.15),5)</f>
        <v>16.612120000000001</v>
      </c>
      <c r="I125" s="31"/>
      <c r="J125" s="31">
        <f t="shared" si="6"/>
        <v>16612.12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12182.22</v>
      </c>
      <c r="H126" s="32">
        <f>ROUND(($I$138*0.11),5)</f>
        <v>12.182219999999999</v>
      </c>
      <c r="I126" s="31"/>
      <c r="J126" s="31">
        <f t="shared" si="6"/>
        <v>12182.22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7752.32</v>
      </c>
      <c r="H128" s="32">
        <f>ROUND(($I$138*0.07),5)</f>
        <v>7.7523200000000001</v>
      </c>
      <c r="I128" s="31"/>
      <c r="J128" s="31">
        <f t="shared" si="6"/>
        <v>7752.32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19934.539999999997</v>
      </c>
      <c r="H129" s="32">
        <f>ROUND(($I$138*0.18),5)</f>
        <v>19.934539999999998</v>
      </c>
      <c r="I129" s="31"/>
      <c r="J129" s="31">
        <f t="shared" si="6"/>
        <v>19934.54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7.7523364000001536</v>
      </c>
      <c r="I138" s="34">
        <f>J197*0.7</f>
        <v>110.74745640000015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115.86192</v>
      </c>
      <c r="I151" s="72">
        <f>I152+I153+I154</f>
        <v>115.86</v>
      </c>
      <c r="J151" s="72">
        <f ca="1">J152+J153+J154</f>
        <v>115862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2413.79</v>
      </c>
      <c r="H152" s="32">
        <f ca="1">ROUND((C152*F152*G152/1000),5)</f>
        <v>115.86192</v>
      </c>
      <c r="I152" s="35">
        <v>115.86</v>
      </c>
      <c r="J152" s="31">
        <f ca="1">ROUND(H152*1000,2)</f>
        <v>115862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16.777000000000001</v>
      </c>
      <c r="I165" s="72">
        <f>I166+I167+I168</f>
        <v>16.78</v>
      </c>
      <c r="J165" s="72">
        <f>J166+J167+J168</f>
        <v>16777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16777</v>
      </c>
      <c r="H166" s="34">
        <v>16.777000000000001</v>
      </c>
      <c r="I166" s="31">
        <v>16.78</v>
      </c>
      <c r="J166" s="31">
        <f>ROUND(H166*1000,2)</f>
        <v>16777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61.746000000000002</v>
      </c>
      <c r="I169" s="72">
        <f>I170+I171+I172</f>
        <v>61.75</v>
      </c>
      <c r="J169" s="72">
        <f>J170+J171+J172</f>
        <v>61746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61746</v>
      </c>
      <c r="H170" s="32">
        <v>61.746000000000002</v>
      </c>
      <c r="I170" s="35">
        <v>61.75</v>
      </c>
      <c r="J170" s="31">
        <f>ROUND(H170*1000,2)</f>
        <v>61746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91.775000000000006</v>
      </c>
      <c r="I173" s="72">
        <v>181.78</v>
      </c>
      <c r="J173" s="72">
        <f>ROUND(H173*1000,2)</f>
        <v>91775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15.394</v>
      </c>
      <c r="I174" s="72">
        <v>15.39</v>
      </c>
      <c r="J174" s="72">
        <f>ROUND(H174*1000,2)</f>
        <v>15394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11.07475</v>
      </c>
      <c r="I178" s="72">
        <f>I179+I180+I181</f>
        <v>80.52</v>
      </c>
      <c r="J178" s="72">
        <f>J179+J180+J181</f>
        <v>11074.75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11.07475</v>
      </c>
      <c r="I181" s="31">
        <v>80.52</v>
      </c>
      <c r="J181" s="31">
        <f>ROUND(H181*1000,2)</f>
        <v>11074.75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805.9345800000001</v>
      </c>
      <c r="I194" s="62">
        <f>I10+I9+I42+I46+I109+I139+I151+I155+I160+I165+I169+I173+I174+I175+I178+I45</f>
        <v>1104.8834520000003</v>
      </c>
      <c r="J194" s="63">
        <f ca="1">J10+J9+J42+J46+J109+J139+J151+J155+J160+J165+J169+J173+J174+J175+J178+J45</f>
        <v>803083.6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805.9345800000001</v>
      </c>
      <c r="I195" s="31">
        <f>J195/1000</f>
        <v>1651.07375</v>
      </c>
      <c r="J195" s="31">
        <v>1651073.75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1104.8834520000003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546.19029799999976</v>
      </c>
      <c r="J197" s="82">
        <v>158.21065200000021</v>
      </c>
    </row>
    <row r="198" spans="1:75" hidden="1" x14ac:dyDescent="0.25">
      <c r="H198" s="49">
        <f>H9+H10+H42+H45+H46+H109+H139+H151+H155+H160+H165+H169+H173+H174+H175+H178+H182</f>
        <v>805.9345800000001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5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569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125.53616400000001</v>
      </c>
      <c r="I9" s="72">
        <v>268.31</v>
      </c>
      <c r="J9" s="72">
        <f>ROUND(H9*1000,2)</f>
        <v>125536.16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267.54070999999999</v>
      </c>
      <c r="I10" s="76">
        <f>I11+I12+I13+I14+I15+I16+I20+I31+I35+I38+I39+I40+I41+I19</f>
        <v>267.54070999999999</v>
      </c>
      <c r="J10" s="72">
        <f>J11+J12+J13+J14+J15+J16+J20+J31+J35+J38+J39+J40+J41+J19</f>
        <v>267540.71000000002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202.75</v>
      </c>
      <c r="G11" s="31">
        <v>2.04</v>
      </c>
      <c r="H11" s="34">
        <f>ROUND((F11*G11*K11)/1000,5)</f>
        <v>123.66939000000001</v>
      </c>
      <c r="I11" s="31">
        <f>H11</f>
        <v>123.66939000000001</v>
      </c>
      <c r="J11" s="31">
        <f>ROUND(F11*G11*K11,2)</f>
        <v>123669.39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608.25</v>
      </c>
      <c r="G12" s="31">
        <v>1.78</v>
      </c>
      <c r="H12" s="34">
        <f>ROUND((F12*G12*C12)/1000,5)</f>
        <v>56.299619999999997</v>
      </c>
      <c r="I12" s="31">
        <f>H12</f>
        <v>56.299619999999997</v>
      </c>
      <c r="J12" s="31">
        <f>ROUND(F12*G12*K12,2)</f>
        <v>56299.62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10</v>
      </c>
      <c r="G15" s="31">
        <v>3.3</v>
      </c>
      <c r="H15" s="32">
        <f>ROUND((F15*G15*K15)/1000,5)</f>
        <v>9.8670000000000009</v>
      </c>
      <c r="I15" s="31">
        <f t="shared" ref="I15:I30" si="0">H15</f>
        <v>9.8670000000000009</v>
      </c>
      <c r="J15" s="31">
        <f>ROUND(F15*G15*K15,2)</f>
        <v>9867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25.254539999999999</v>
      </c>
      <c r="I16" s="31">
        <f t="shared" si="0"/>
        <v>25.254539999999999</v>
      </c>
      <c r="J16" s="31">
        <f>J17+J18</f>
        <v>25254.54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202.75</v>
      </c>
      <c r="G17" s="31">
        <v>2.88</v>
      </c>
      <c r="H17" s="32">
        <f>ROUND((F17*G17*C17)/1000,5)</f>
        <v>7.0070399999999999</v>
      </c>
      <c r="I17" s="31">
        <f t="shared" si="0"/>
        <v>7.0070399999999999</v>
      </c>
      <c r="J17" s="31">
        <f>ROUND(F17*G17*K17,2)</f>
        <v>7007.04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608.25</v>
      </c>
      <c r="G18" s="31">
        <v>2.5</v>
      </c>
      <c r="H18" s="32">
        <f>ROUND((F18*G18*C18)/1000,5)</f>
        <v>18.247499999999999</v>
      </c>
      <c r="I18" s="31">
        <f t="shared" si="0"/>
        <v>18.247499999999999</v>
      </c>
      <c r="J18" s="31">
        <f>ROUND(F18*G18*K18,2)</f>
        <v>18247.5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168</v>
      </c>
      <c r="G19" s="31">
        <v>8.43</v>
      </c>
      <c r="H19" s="32">
        <f>ROUND((F19*G19*K19)/1000,5)</f>
        <v>1.4162399999999999</v>
      </c>
      <c r="I19" s="31">
        <f t="shared" si="0"/>
        <v>1.4162399999999999</v>
      </c>
      <c r="J19" s="31">
        <f>ROUND(F19*G19*K19,2)</f>
        <v>1416.24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13.01281</v>
      </c>
      <c r="I20" s="31">
        <f t="shared" si="0"/>
        <v>13.01281</v>
      </c>
      <c r="J20" s="31">
        <f>J21+J22+J23+J24+J25+J26+J27+J28+J29+J30</f>
        <v>13012.809999999996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942</v>
      </c>
      <c r="G21" s="31">
        <v>2.81</v>
      </c>
      <c r="H21" s="32">
        <f t="shared" ref="H21:H30" si="1">ROUND((F21*G21*K21)/1000,5)</f>
        <v>8.8511600000000001</v>
      </c>
      <c r="I21" s="31">
        <f t="shared" si="0"/>
        <v>8.8511600000000001</v>
      </c>
      <c r="J21" s="31">
        <f t="shared" ref="J21:J30" si="2">ROUND(F21*G21*K21,2)</f>
        <v>8851.16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943</v>
      </c>
      <c r="G22" s="31">
        <v>1.75</v>
      </c>
      <c r="H22" s="32">
        <f t="shared" si="1"/>
        <v>0.14000000000000001</v>
      </c>
      <c r="I22" s="31">
        <f t="shared" si="0"/>
        <v>0.14000000000000001</v>
      </c>
      <c r="J22" s="31">
        <f t="shared" si="2"/>
        <v>140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727</v>
      </c>
      <c r="G23" s="31">
        <v>4.0999999999999996</v>
      </c>
      <c r="H23" s="32">
        <f t="shared" si="1"/>
        <v>1.0988</v>
      </c>
      <c r="I23" s="31">
        <f t="shared" si="0"/>
        <v>1.0988</v>
      </c>
      <c r="J23" s="31">
        <f t="shared" si="2"/>
        <v>1098.8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614</v>
      </c>
      <c r="G24" s="31">
        <v>4.08</v>
      </c>
      <c r="H24" s="32">
        <f t="shared" si="1"/>
        <v>0.10281999999999999</v>
      </c>
      <c r="I24" s="31">
        <f t="shared" si="0"/>
        <v>0.10281999999999999</v>
      </c>
      <c r="J24" s="31">
        <f t="shared" si="2"/>
        <v>102.82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832</v>
      </c>
      <c r="G25" s="31">
        <v>3.93</v>
      </c>
      <c r="H25" s="32">
        <f t="shared" si="1"/>
        <v>0.13755000000000001</v>
      </c>
      <c r="I25" s="31">
        <f t="shared" si="0"/>
        <v>0.13755000000000001</v>
      </c>
      <c r="J25" s="31">
        <f t="shared" si="2"/>
        <v>137.55000000000001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944</v>
      </c>
      <c r="G26" s="31">
        <v>2.64</v>
      </c>
      <c r="H26" s="32">
        <f t="shared" si="1"/>
        <v>0.53790000000000004</v>
      </c>
      <c r="I26" s="31">
        <f t="shared" si="0"/>
        <v>0.53790000000000004</v>
      </c>
      <c r="J26" s="31">
        <f t="shared" si="2"/>
        <v>537.9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618</v>
      </c>
      <c r="G27" s="31">
        <v>5.07</v>
      </c>
      <c r="H27" s="32">
        <f t="shared" si="1"/>
        <v>0.32447999999999999</v>
      </c>
      <c r="I27" s="31">
        <f t="shared" si="0"/>
        <v>0.32447999999999999</v>
      </c>
      <c r="J27" s="31">
        <f t="shared" si="2"/>
        <v>324.48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605</v>
      </c>
      <c r="G28" s="31">
        <v>2.52</v>
      </c>
      <c r="H28" s="32">
        <f t="shared" si="1"/>
        <v>6.0479999999999999E-2</v>
      </c>
      <c r="I28" s="31">
        <f t="shared" si="0"/>
        <v>6.0479999999999999E-2</v>
      </c>
      <c r="J28" s="31">
        <f t="shared" si="2"/>
        <v>60.48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20</v>
      </c>
      <c r="G30" s="31">
        <v>3.63</v>
      </c>
      <c r="H30" s="34">
        <f t="shared" si="1"/>
        <v>1.7423999999999999</v>
      </c>
      <c r="I30" s="31">
        <f t="shared" si="0"/>
        <v>1.7423999999999999</v>
      </c>
      <c r="J30" s="31">
        <f t="shared" si="2"/>
        <v>1742.4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35.328209999999999</v>
      </c>
      <c r="I31" s="31">
        <f>I32+I33+I34</f>
        <v>35.328209999999999</v>
      </c>
      <c r="J31" s="31">
        <f>J32+J33+J34</f>
        <v>35328.21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1307</v>
      </c>
      <c r="G32" s="31">
        <v>2.0099999999999998</v>
      </c>
      <c r="H32" s="32">
        <f>ROUND(F32*G32*K32/1000,5)</f>
        <v>5.2541399999999996</v>
      </c>
      <c r="I32" s="31">
        <f>H32</f>
        <v>5.2541399999999996</v>
      </c>
      <c r="J32" s="31">
        <f>ROUND(H32*1000,2)</f>
        <v>5254.14</v>
      </c>
      <c r="K32" s="3">
        <v>2</v>
      </c>
      <c r="L32" s="38"/>
      <c r="M32" s="38">
        <v>1307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1307</v>
      </c>
      <c r="G33" s="31">
        <v>7.67</v>
      </c>
      <c r="H33" s="32">
        <f>ROUND(G33*F33*K33/1000,5)</f>
        <v>30.074069999999999</v>
      </c>
      <c r="I33" s="31">
        <f>H33</f>
        <v>30.074069999999999</v>
      </c>
      <c r="J33" s="31">
        <f>ROUND(H33*1000,2)</f>
        <v>30074.07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725.36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1632.06</v>
      </c>
      <c r="G38" s="31">
        <v>1.65</v>
      </c>
      <c r="H38" s="32">
        <f>ROUND((F38*G38*K38)/1000,5)</f>
        <v>2.6928999999999998</v>
      </c>
      <c r="I38" s="31">
        <f>H38</f>
        <v>2.6928999999999998</v>
      </c>
      <c r="J38" s="31">
        <f>ROUND(F38*G38*K38,2)</f>
        <v>2692.9</v>
      </c>
      <c r="K38" s="3">
        <v>1</v>
      </c>
      <c r="L38" s="38">
        <f>M37+M38</f>
        <v>1632.06</v>
      </c>
      <c r="M38" s="38">
        <v>906.7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149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0.59199999999999997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83.170519800000051</v>
      </c>
      <c r="I46" s="71">
        <f>I47+I53+I63+I68+I77+I85+I98+I103</f>
        <v>83.170519800000051</v>
      </c>
      <c r="J46" s="72">
        <f>J47+J53+J63+J68+J77+J85+J98+J103</f>
        <v>80675.399999999994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4.1585299999999998</v>
      </c>
      <c r="I47" s="25">
        <f>I48+I49+I50+I51+I52</f>
        <v>0</v>
      </c>
      <c r="J47" s="23">
        <f>J48+J49+J50+J51+J52</f>
        <v>4158.53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2.49512</v>
      </c>
      <c r="I49" s="31"/>
      <c r="J49" s="31">
        <f>ROUND(H49*1000,2)</f>
        <v>2495.12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1.6634100000000001</v>
      </c>
      <c r="I50" s="31"/>
      <c r="J50" s="31">
        <f>ROUND(H50*1000,2)</f>
        <v>1663.41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5.8219399999999997</v>
      </c>
      <c r="I53" s="26">
        <f>I54+I55+I56+I57+I58+I59+I60+I61+I62</f>
        <v>0</v>
      </c>
      <c r="J53" s="23">
        <f>J54+J55+J56+J57+J58+J59+J60+J61+J62</f>
        <v>5821.94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5.8219399999999997</v>
      </c>
      <c r="I59" s="31"/>
      <c r="J59" s="31">
        <f t="shared" si="3"/>
        <v>5821.94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7.4853500000000004</v>
      </c>
      <c r="I68" s="26">
        <f>I69+I70+I71+I72+I75+I76</f>
        <v>0</v>
      </c>
      <c r="J68" s="23">
        <f>J69+J70+J71+J72+J73+J74+J75+J76</f>
        <v>7485.35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7.4853500000000004</v>
      </c>
      <c r="I76" s="31"/>
      <c r="J76" s="31">
        <f>ROUND(H76*1000,2)</f>
        <v>7485.35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11.643879999999999</v>
      </c>
      <c r="I77" s="26">
        <f>I78+I79+I80+I81+I82+I83+I84</f>
        <v>0</v>
      </c>
      <c r="J77" s="23">
        <f>J78+J79+J80+J81+J82+J83+J84</f>
        <v>9148.76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5.8219399999999997</v>
      </c>
      <c r="I78" s="31"/>
      <c r="J78" s="31">
        <f t="shared" ref="J78:J83" si="4">ROUND(H78*1000,2)</f>
        <v>5821.94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3.3268200000000001</v>
      </c>
      <c r="I81" s="31"/>
      <c r="J81" s="31">
        <f t="shared" si="4"/>
        <v>3326.82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2.49512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28.27797</v>
      </c>
      <c r="I85" s="26">
        <f>I86+I87+I88+I89+I90+I91+I92+I93+I94+I95+I96+I97</f>
        <v>0</v>
      </c>
      <c r="J85" s="23">
        <f>J86+J87+J88+J89+J90+J91+J92+J93+J94+J95+J96+J97</f>
        <v>28277.969999999998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9.9804600000000008</v>
      </c>
      <c r="I90" s="31"/>
      <c r="J90" s="31">
        <f t="shared" si="5"/>
        <v>9980.4599999999991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13.30728</v>
      </c>
      <c r="I96" s="31"/>
      <c r="J96" s="31">
        <f t="shared" si="5"/>
        <v>13307.28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4.9902300000000004</v>
      </c>
      <c r="I97" s="31"/>
      <c r="J97" s="31">
        <f t="shared" si="5"/>
        <v>4990.2299999999996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3.3268200000000001</v>
      </c>
      <c r="I98" s="26">
        <f>I99+I100+I101+I102</f>
        <v>0</v>
      </c>
      <c r="J98" s="23">
        <f>J99+J100+J101+J102</f>
        <v>3326.82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3.3268200000000001</v>
      </c>
      <c r="I99" s="31">
        <v>0</v>
      </c>
      <c r="J99" s="31">
        <f>ROUND(H99*1000,2)</f>
        <v>3326.82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22.45602980000006</v>
      </c>
      <c r="I103" s="25">
        <f>I104+I105+I106+I107+I108</f>
        <v>83.170519800000051</v>
      </c>
      <c r="J103" s="23">
        <f>J104+J105+J106+J107+J108</f>
        <v>22456.03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5.4060800000000002</v>
      </c>
      <c r="I106" s="31"/>
      <c r="J106" s="31">
        <f>ROUND(H106*1000,2)</f>
        <v>5406.08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17.049949800000061</v>
      </c>
      <c r="I108" s="34">
        <f>J197-I138-H181</f>
        <v>83.170519800000051</v>
      </c>
      <c r="J108" s="31">
        <f>ROUND(H108*1000,2)</f>
        <v>17049.95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305.66567620000001</v>
      </c>
      <c r="I109" s="71">
        <f>I110+I111+I112+I113+I114+I115+I116+I117+I118+I119+I120+I121+I122+I123+I124+I125+I126+I127+I128+I129+I130+I131+I132+I133+I134+I135+I136+I137+I138</f>
        <v>305.66767620000002</v>
      </c>
      <c r="J109" s="72">
        <f>J110+J111+J112+J113+J114+J115+J116+J117+J118+J119+J120+J121+J122+J123+J124+J125+J126+J127+J128+J129+J130+J131+J132+J133+J134+J135+J136+J137+J138</f>
        <v>287946.73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12656.380000000001</v>
      </c>
      <c r="H110" s="33">
        <f>ROUND(($I$138*0.05),5)</f>
        <v>12.65638</v>
      </c>
      <c r="I110" s="31"/>
      <c r="J110" s="31">
        <f t="shared" ref="J110:J137" si="6">ROUND(H110*1000,2)</f>
        <v>12656.38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63281.919999999998</v>
      </c>
      <c r="H111" s="33">
        <f>ROUND(($I$138*0.25),5)</f>
        <v>63.28192</v>
      </c>
      <c r="I111" s="31"/>
      <c r="J111" s="31">
        <f t="shared" si="6"/>
        <v>63281.919999999998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30375.32</v>
      </c>
      <c r="H116" s="32">
        <f>ROUND(($I$138*0.12),5)</f>
        <v>30.375319999999999</v>
      </c>
      <c r="I116" s="31"/>
      <c r="J116" s="31">
        <f t="shared" si="6"/>
        <v>30375.32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52538</v>
      </c>
      <c r="H121" s="34">
        <v>52.537999999999997</v>
      </c>
      <c r="I121" s="31">
        <v>52.54</v>
      </c>
      <c r="J121" s="31">
        <f t="shared" si="6"/>
        <v>52538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37969.15</v>
      </c>
      <c r="H125" s="32">
        <f>ROUND(($I$138*0.15),5)</f>
        <v>37.969149999999999</v>
      </c>
      <c r="I125" s="31"/>
      <c r="J125" s="31">
        <f t="shared" si="6"/>
        <v>37969.15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27844.04</v>
      </c>
      <c r="H126" s="32">
        <f>ROUND(($I$138*0.11),5)</f>
        <v>27.84404</v>
      </c>
      <c r="I126" s="31"/>
      <c r="J126" s="31">
        <f t="shared" si="6"/>
        <v>27844.04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17718.939999999999</v>
      </c>
      <c r="H128" s="32">
        <f>ROUND(($I$138*0.07),5)</f>
        <v>17.71894</v>
      </c>
      <c r="I128" s="31"/>
      <c r="J128" s="31">
        <f t="shared" si="6"/>
        <v>17718.939999999999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45562.98</v>
      </c>
      <c r="H129" s="32">
        <f>ROUND(($I$138*0.18),5)</f>
        <v>45.562980000000003</v>
      </c>
      <c r="I129" s="31"/>
      <c r="J129" s="31">
        <f t="shared" si="6"/>
        <v>45562.98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17.718946200000001</v>
      </c>
      <c r="I138" s="34">
        <f>J197*0.7</f>
        <v>253.12767620000002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192.7998</v>
      </c>
      <c r="I151" s="72">
        <f>I152+I153+I154</f>
        <v>192.8</v>
      </c>
      <c r="J151" s="72">
        <f ca="1">J152+J153+J154</f>
        <v>192800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5</v>
      </c>
      <c r="G152" s="40">
        <f ca="1">IF(F152&gt;0,J152/C152/F152,0)</f>
        <v>3213.33</v>
      </c>
      <c r="H152" s="32">
        <f ca="1">ROUND((C152*F152*G152/1000),5)</f>
        <v>192.7998</v>
      </c>
      <c r="I152" s="35">
        <v>192.8</v>
      </c>
      <c r="J152" s="31">
        <f ca="1">ROUND(H152*1000,2)</f>
        <v>192800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25.699000000000002</v>
      </c>
      <c r="I165" s="72">
        <f>I166+I167+I168</f>
        <v>25.7</v>
      </c>
      <c r="J165" s="72">
        <f>J166+J167+J168</f>
        <v>25699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25699</v>
      </c>
      <c r="H166" s="34">
        <v>25.699000000000002</v>
      </c>
      <c r="I166" s="31">
        <v>25.7</v>
      </c>
      <c r="J166" s="31">
        <f>ROUND(H166*1000,2)</f>
        <v>25699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75.272999999999996</v>
      </c>
      <c r="I169" s="72">
        <f>I170+I171+I172</f>
        <v>75.27</v>
      </c>
      <c r="J169" s="72">
        <f>J170+J171+J172</f>
        <v>75273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75273</v>
      </c>
      <c r="H170" s="32">
        <v>75.272999999999996</v>
      </c>
      <c r="I170" s="35">
        <v>75.27</v>
      </c>
      <c r="J170" s="31">
        <f>ROUND(H170*1000,2)</f>
        <v>75273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129.92699999999999</v>
      </c>
      <c r="I173" s="72">
        <v>129.93</v>
      </c>
      <c r="J173" s="72">
        <f>ROUND(H173*1000,2)</f>
        <v>129927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24.437000000000001</v>
      </c>
      <c r="I174" s="72">
        <v>24.44</v>
      </c>
      <c r="J174" s="72">
        <f>ROUND(H174*1000,2)</f>
        <v>24437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25.31277</v>
      </c>
      <c r="I178" s="72">
        <f>I179+I180+I181</f>
        <v>98.15</v>
      </c>
      <c r="J178" s="72">
        <f>J179+J180+J181</f>
        <v>25312.77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25.31277</v>
      </c>
      <c r="I181" s="31">
        <v>98.15</v>
      </c>
      <c r="J181" s="31">
        <f>ROUND(H181*1000,2)</f>
        <v>25312.77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1255.3616399999999</v>
      </c>
      <c r="I194" s="62">
        <f>I10+I9+I42+I46+I109+I139+I151+I155+I160+I165+I169+I173+I174+I175+I178+I45</f>
        <v>1470.9789060000003</v>
      </c>
      <c r="J194" s="63">
        <f ca="1">J10+J9+J42+J46+J109+J139+J151+J155+J160+J165+J169+J173+J174+J175+J178+J45</f>
        <v>958857.82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1255.3616400000001</v>
      </c>
      <c r="I195" s="31">
        <f>J195/1000</f>
        <v>2012.77332</v>
      </c>
      <c r="J195" s="31">
        <v>2012773.32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1470.9789060000003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541.79441399999973</v>
      </c>
      <c r="J197" s="82">
        <v>361.61096600000008</v>
      </c>
    </row>
    <row r="198" spans="1:75" hidden="1" x14ac:dyDescent="0.25">
      <c r="H198" s="49">
        <f>H9+H10+H42+H45+H46+H109+H139+H151+H155+H160+H165+H169+H173+H174+H175+H178+H182</f>
        <v>1255.3616399999999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6">
    <tabColor rgb="FF00B0F0"/>
    <pageSetUpPr fitToPage="1"/>
  </sheetPr>
  <dimension ref="A1:CQ209"/>
  <sheetViews>
    <sheetView topLeftCell="A184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570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200.19440400000002</v>
      </c>
      <c r="I9" s="72">
        <v>416.95</v>
      </c>
      <c r="J9" s="72">
        <f>ROUND(H9*1000,2)</f>
        <v>200194.4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366.92655999999999</v>
      </c>
      <c r="I10" s="76">
        <f>I11+I12+I13+I14+I15+I16+I20+I31+I35+I38+I39+I40+I41+I19</f>
        <v>366.92655999999999</v>
      </c>
      <c r="J10" s="72">
        <f>J11+J12+J13+J14+J15+J16+J20+J31+J35+J38+J39+J40+J41+J19</f>
        <v>366926.56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264.25</v>
      </c>
      <c r="G11" s="31">
        <v>2.29</v>
      </c>
      <c r="H11" s="34">
        <f>ROUND((F11*G11*K11)/1000,5)</f>
        <v>180.93462</v>
      </c>
      <c r="I11" s="31">
        <f t="shared" ref="I11:I30" si="0">H11</f>
        <v>180.93462</v>
      </c>
      <c r="J11" s="31">
        <f>ROUND(F11*G11*K11,2)</f>
        <v>180934.62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1057-F11</f>
        <v>792.75</v>
      </c>
      <c r="G12" s="31">
        <v>2</v>
      </c>
      <c r="H12" s="34">
        <f>ROUND((F12*G12*C12)/1000,5)</f>
        <v>82.445999999999998</v>
      </c>
      <c r="I12" s="31">
        <f t="shared" si="0"/>
        <v>82.445999999999998</v>
      </c>
      <c r="J12" s="31">
        <f>ROUND(F12*G12*K12,2)</f>
        <v>82446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si="0"/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34.881</v>
      </c>
      <c r="I16" s="31">
        <f t="shared" si="0"/>
        <v>34.881</v>
      </c>
      <c r="J16" s="31">
        <f>J17+J18</f>
        <v>34881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264.25</v>
      </c>
      <c r="G17" s="31">
        <v>3.29</v>
      </c>
      <c r="H17" s="32">
        <f>ROUND((F17*G17*C17)/1000,5)</f>
        <v>10.432589999999999</v>
      </c>
      <c r="I17" s="31">
        <f t="shared" si="0"/>
        <v>10.432589999999999</v>
      </c>
      <c r="J17" s="31">
        <f>ROUND(F17*G17*K17,2)</f>
        <v>10432.59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792.75</v>
      </c>
      <c r="G18" s="31">
        <v>2.57</v>
      </c>
      <c r="H18" s="32">
        <f>ROUND((F18*G18*C18)/1000,5)</f>
        <v>24.448409999999999</v>
      </c>
      <c r="I18" s="31">
        <f t="shared" si="0"/>
        <v>24.448409999999999</v>
      </c>
      <c r="J18" s="31">
        <f>ROUND(F18*G18*K18,2)</f>
        <v>24448.41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100.8</v>
      </c>
      <c r="G19" s="31">
        <v>8.43</v>
      </c>
      <c r="H19" s="32">
        <f>ROUND((F19*G19*K19)/1000,5)</f>
        <v>0.84974000000000005</v>
      </c>
      <c r="I19" s="31">
        <f t="shared" si="0"/>
        <v>0.84974000000000005</v>
      </c>
      <c r="J19" s="31">
        <f>ROUND(F19*G19*K19,2)</f>
        <v>849.74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16.757190000000001</v>
      </c>
      <c r="I20" s="31">
        <f t="shared" si="0"/>
        <v>16.757190000000001</v>
      </c>
      <c r="J20" s="31">
        <f>J21+J22+J23+J24+J25+J26+J27+J28+J29+J30</f>
        <v>16757.190000000002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945</v>
      </c>
      <c r="G21" s="31">
        <v>2.81</v>
      </c>
      <c r="H21" s="32">
        <f t="shared" ref="H21:H30" si="1">ROUND((F21*G21*K21)/1000,5)</f>
        <v>13.75473</v>
      </c>
      <c r="I21" s="31">
        <f t="shared" si="0"/>
        <v>13.75473</v>
      </c>
      <c r="J21" s="31">
        <f t="shared" ref="J21:J30" si="2">ROUND(F21*G21*K21,2)</f>
        <v>13754.73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640</v>
      </c>
      <c r="G22" s="31">
        <v>1.75</v>
      </c>
      <c r="H22" s="32">
        <f t="shared" si="1"/>
        <v>8.4000000000000005E-2</v>
      </c>
      <c r="I22" s="31">
        <f t="shared" si="0"/>
        <v>8.4000000000000005E-2</v>
      </c>
      <c r="J22" s="31">
        <f t="shared" si="2"/>
        <v>84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701</v>
      </c>
      <c r="G23" s="31">
        <v>4.0999999999999996</v>
      </c>
      <c r="H23" s="32">
        <f t="shared" si="1"/>
        <v>0.65927999999999998</v>
      </c>
      <c r="I23" s="31">
        <f t="shared" si="0"/>
        <v>0.65927999999999998</v>
      </c>
      <c r="J23" s="31">
        <f t="shared" si="2"/>
        <v>659.28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702</v>
      </c>
      <c r="G24" s="31">
        <v>4.08</v>
      </c>
      <c r="H24" s="32">
        <f t="shared" si="1"/>
        <v>6.1690000000000002E-2</v>
      </c>
      <c r="I24" s="31">
        <f t="shared" si="0"/>
        <v>6.1690000000000002E-2</v>
      </c>
      <c r="J24" s="31">
        <f t="shared" si="2"/>
        <v>61.69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686</v>
      </c>
      <c r="G25" s="31">
        <v>3.93</v>
      </c>
      <c r="H25" s="32">
        <f t="shared" si="1"/>
        <v>8.2530000000000006E-2</v>
      </c>
      <c r="I25" s="31">
        <f t="shared" si="0"/>
        <v>8.2530000000000006E-2</v>
      </c>
      <c r="J25" s="31">
        <f t="shared" si="2"/>
        <v>82.53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304.13</v>
      </c>
      <c r="G26" s="31">
        <v>2.64</v>
      </c>
      <c r="H26" s="32">
        <f t="shared" si="1"/>
        <v>0.80289999999999995</v>
      </c>
      <c r="I26" s="31">
        <f t="shared" si="0"/>
        <v>0.80289999999999995</v>
      </c>
      <c r="J26" s="31">
        <f t="shared" si="2"/>
        <v>802.9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704</v>
      </c>
      <c r="G27" s="31">
        <v>5.07</v>
      </c>
      <c r="H27" s="32">
        <f t="shared" si="1"/>
        <v>0.19469</v>
      </c>
      <c r="I27" s="31">
        <f t="shared" si="0"/>
        <v>0.19469</v>
      </c>
      <c r="J27" s="31">
        <f t="shared" si="2"/>
        <v>194.69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631</v>
      </c>
      <c r="G28" s="31">
        <v>2.52</v>
      </c>
      <c r="H28" s="32">
        <f t="shared" si="1"/>
        <v>5.04E-2</v>
      </c>
      <c r="I28" s="31">
        <f t="shared" si="0"/>
        <v>5.04E-2</v>
      </c>
      <c r="J28" s="31">
        <f t="shared" si="2"/>
        <v>50.4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674</v>
      </c>
      <c r="G29" s="31">
        <v>2.0499999999999998</v>
      </c>
      <c r="H29" s="32">
        <f t="shared" si="1"/>
        <v>2.1530000000000001E-2</v>
      </c>
      <c r="I29" s="31">
        <f t="shared" si="0"/>
        <v>2.1530000000000001E-2</v>
      </c>
      <c r="J29" s="31">
        <f t="shared" si="2"/>
        <v>21.53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43.193939999999998</v>
      </c>
      <c r="I31" s="31">
        <f>I32+I33+I34</f>
        <v>43.193939999999998</v>
      </c>
      <c r="J31" s="31">
        <f>J32+J33+J34</f>
        <v>43193.94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1598</v>
      </c>
      <c r="G32" s="31">
        <v>2.0099999999999998</v>
      </c>
      <c r="H32" s="32">
        <f>ROUND(F32*G32*K32/1000,5)</f>
        <v>6.4239600000000001</v>
      </c>
      <c r="I32" s="31">
        <f>H32</f>
        <v>6.4239600000000001</v>
      </c>
      <c r="J32" s="31">
        <f>ROUND(H32*1000,2)</f>
        <v>6423.96</v>
      </c>
      <c r="K32" s="3">
        <v>2</v>
      </c>
      <c r="L32" s="38"/>
      <c r="M32" s="38">
        <v>1598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1598</v>
      </c>
      <c r="G33" s="31">
        <v>7.67</v>
      </c>
      <c r="H33" s="32">
        <f>ROUND(G33*F33*K33/1000,5)</f>
        <v>36.769979999999997</v>
      </c>
      <c r="I33" s="31">
        <f>H33</f>
        <v>36.769979999999997</v>
      </c>
      <c r="J33" s="31">
        <f>ROUND(H33*1000,2)</f>
        <v>36769.980000000003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523.6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1178.0999999999999</v>
      </c>
      <c r="G38" s="31">
        <v>1.65</v>
      </c>
      <c r="H38" s="32">
        <f>ROUND((F38*G38*K38)/1000,5)</f>
        <v>1.94387</v>
      </c>
      <c r="I38" s="31">
        <f>H38</f>
        <v>1.94387</v>
      </c>
      <c r="J38" s="31">
        <f>ROUND(F38*G38*K38,2)</f>
        <v>1943.87</v>
      </c>
      <c r="K38" s="3">
        <v>1</v>
      </c>
      <c r="L38" s="38">
        <f>M37+M38</f>
        <v>1178.0999999999999</v>
      </c>
      <c r="M38" s="38">
        <v>654.5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>
        <f>H39</f>
        <v>0</v>
      </c>
      <c r="J39" s="31">
        <f>ROUND(F39*G39*K39,2)</f>
        <v>0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94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>
        <f>H43</f>
        <v>0</v>
      </c>
      <c r="J43" s="31">
        <f>ROUND(H43*1000,2)</f>
        <v>0</v>
      </c>
      <c r="K43" s="3">
        <v>365</v>
      </c>
      <c r="L43" s="38"/>
      <c r="M43" s="38"/>
      <c r="N43" s="4">
        <f>ROUND(R42*1.45/365,3)</f>
        <v>0.373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0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207.8830708000001</v>
      </c>
      <c r="I46" s="71">
        <f>I47+I53+I63+I68+I77+I85+I98+I103</f>
        <v>207.8830708000001</v>
      </c>
      <c r="J46" s="72">
        <f>J47+J53+J63+J68+J77+J85+J98+J103</f>
        <v>201646.58000000002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10.39415</v>
      </c>
      <c r="I47" s="25">
        <f>I48+I49+I50+I51+I52</f>
        <v>0</v>
      </c>
      <c r="J47" s="23">
        <f>J48+J49+J50+J51+J52</f>
        <v>10394.15</v>
      </c>
      <c r="K47" s="77"/>
      <c r="R47" s="79">
        <f>SUM(R44:R46:R45)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6.2364899999999999</v>
      </c>
      <c r="I49" s="31"/>
      <c r="J49" s="31">
        <f>ROUND(H49*1000,2)</f>
        <v>6236.49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4.1576599999999999</v>
      </c>
      <c r="I50" s="31"/>
      <c r="J50" s="31">
        <f>ROUND(H50*1000,2)</f>
        <v>4157.66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14.55181</v>
      </c>
      <c r="I53" s="26">
        <f>I54+I55+I56+I57+I58+I59+I60+I61+I62</f>
        <v>0</v>
      </c>
      <c r="J53" s="23">
        <f>J54+J55+J56+J57+J58+J59+J60+J61+J62</f>
        <v>14551.81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14.55181</v>
      </c>
      <c r="I59" s="31"/>
      <c r="J59" s="31">
        <f t="shared" si="3"/>
        <v>14551.81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18.709479999999999</v>
      </c>
      <c r="I68" s="26">
        <f>I69+I70+I71+I72+I75+I76</f>
        <v>0</v>
      </c>
      <c r="J68" s="23">
        <f>J69+J70+J71+J72+J73+J74+J75+J76</f>
        <v>18709.48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18.709479999999999</v>
      </c>
      <c r="I76" s="31"/>
      <c r="J76" s="31">
        <f>ROUND(H76*1000,2)</f>
        <v>18709.48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29.103619999999999</v>
      </c>
      <c r="I77" s="26">
        <f>I78+I79+I80+I81+I82+I83+I84</f>
        <v>0</v>
      </c>
      <c r="J77" s="23">
        <f>J78+J79+J80+J81+J82+J83+J84</f>
        <v>22867.129999999997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14.55181</v>
      </c>
      <c r="I78" s="31"/>
      <c r="J78" s="31">
        <f t="shared" ref="J78:J83" si="4">ROUND(H78*1000,2)</f>
        <v>14551.81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8.3153199999999998</v>
      </c>
      <c r="I81" s="31"/>
      <c r="J81" s="31">
        <f t="shared" si="4"/>
        <v>8315.32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6.2364899999999999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70.680239999999998</v>
      </c>
      <c r="I85" s="26">
        <f>I86+I87+I88+I89+I90+I91+I92+I93+I94+I95+I96+I97</f>
        <v>0</v>
      </c>
      <c r="J85" s="23">
        <f>J86+J87+J88+J89+J90+J91+J92+J93+J94+J95+J96+J97</f>
        <v>70680.240000000005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24.945969999999999</v>
      </c>
      <c r="I90" s="31"/>
      <c r="J90" s="31">
        <f t="shared" si="5"/>
        <v>24945.97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33.261290000000002</v>
      </c>
      <c r="I96" s="31"/>
      <c r="J96" s="31">
        <f t="shared" si="5"/>
        <v>33261.29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12.47298</v>
      </c>
      <c r="I97" s="31"/>
      <c r="J97" s="31">
        <f t="shared" si="5"/>
        <v>12472.98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8.3153199999999998</v>
      </c>
      <c r="I98" s="26">
        <f>I99+I100+I101+I102</f>
        <v>0</v>
      </c>
      <c r="J98" s="23">
        <f>J99+J100+J101+J102</f>
        <v>8315.32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8.3153199999999998</v>
      </c>
      <c r="I99" s="31">
        <v>0</v>
      </c>
      <c r="J99" s="31">
        <f>ROUND(H99*1000,2)</f>
        <v>8315.32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56.128450800000095</v>
      </c>
      <c r="I103" s="25">
        <f>I104+I105+I106+I107+I108</f>
        <v>207.8830708000001</v>
      </c>
      <c r="J103" s="23">
        <f>J104+J105+J106+J107+J108</f>
        <v>56128.450000000004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13.5124</v>
      </c>
      <c r="I106" s="31"/>
      <c r="J106" s="31">
        <f>ROUND(H106*1000,2)</f>
        <v>13512.4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42.616050800000096</v>
      </c>
      <c r="I108" s="34">
        <f>J197-I138-H181</f>
        <v>207.8830708000001</v>
      </c>
      <c r="J108" s="31">
        <f>ROUND(H108*1000,2)</f>
        <v>42616.05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679.96760520000021</v>
      </c>
      <c r="I109" s="71">
        <f>I110+I111+I112+I113+I114+I115+I116+I117+I118+I119+I120+I121+I122+I123+I124+I125+I126+I127+I128+I129+I130+I131+I132+I133+I134+I135+I136+I137+I138</f>
        <v>679.96760520000009</v>
      </c>
      <c r="J109" s="72">
        <f>J110+J111+J112+J113+J114+J115+J116+J117+J118+J119+J120+J121+J122+J123+J124+J125+J126+J127+J128+J129+J130+J131+J132+J133+J134+J135+J136+J137+J138</f>
        <v>635679.47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31634.38</v>
      </c>
      <c r="H110" s="33">
        <f>ROUND(($I$138*0.05),5)</f>
        <v>31.63438</v>
      </c>
      <c r="I110" s="31"/>
      <c r="J110" s="31">
        <f t="shared" ref="J110:J137" si="6">ROUND(H110*1000,2)</f>
        <v>31634.38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158171.9</v>
      </c>
      <c r="H111" s="33">
        <f>ROUND(($I$138*0.25),5)</f>
        <v>158.17189999999999</v>
      </c>
      <c r="I111" s="31"/>
      <c r="J111" s="31">
        <f t="shared" si="6"/>
        <v>158171.9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75922.510000000009</v>
      </c>
      <c r="H116" s="32">
        <f>ROUND(($I$138*0.12),5)</f>
        <v>75.922510000000003</v>
      </c>
      <c r="I116" s="31"/>
      <c r="J116" s="31">
        <f t="shared" si="6"/>
        <v>75922.509999999995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47280</v>
      </c>
      <c r="H121" s="34">
        <v>47.28</v>
      </c>
      <c r="I121" s="31">
        <v>47.28</v>
      </c>
      <c r="J121" s="31">
        <f t="shared" si="6"/>
        <v>47280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94903.14</v>
      </c>
      <c r="H125" s="32">
        <f>ROUND(($I$138*0.15),5)</f>
        <v>94.903139999999993</v>
      </c>
      <c r="I125" s="31"/>
      <c r="J125" s="31">
        <f t="shared" si="6"/>
        <v>94903.14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69595.64</v>
      </c>
      <c r="H126" s="32">
        <f>ROUND(($I$138*0.11),5)</f>
        <v>69.595640000000003</v>
      </c>
      <c r="I126" s="31"/>
      <c r="J126" s="31">
        <f t="shared" si="6"/>
        <v>69595.64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44288.130000000005</v>
      </c>
      <c r="H128" s="32">
        <f>ROUND(($I$138*0.07),5)</f>
        <v>44.288130000000002</v>
      </c>
      <c r="I128" s="31"/>
      <c r="J128" s="31">
        <f t="shared" si="6"/>
        <v>44288.13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113883.77</v>
      </c>
      <c r="H129" s="32">
        <f>ROUND(($I$138*0.18),5)</f>
        <v>113.88377</v>
      </c>
      <c r="I129" s="31"/>
      <c r="J129" s="31">
        <f t="shared" si="6"/>
        <v>113883.77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44.288135200000156</v>
      </c>
      <c r="I138" s="34">
        <f>J197*0.7</f>
        <v>632.68760520000012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6.7616399999999999</v>
      </c>
      <c r="I139" s="72">
        <f>I140+I141+I142+I143+I144+I145+I146+I147+I148+I149+I150</f>
        <v>6.7616399999999999</v>
      </c>
      <c r="J139" s="72">
        <f ca="1">J140+J141+J142+J143+J144+J145+J146+J147+J148+J149+J150</f>
        <v>6997.68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3</v>
      </c>
      <c r="G144" s="40">
        <v>9.1300000000000008</v>
      </c>
      <c r="H144" s="32">
        <f>ROUND((F144*G144*K144)/1000,5)</f>
        <v>1.42428</v>
      </c>
      <c r="I144" s="35">
        <f>H144</f>
        <v>1.42428</v>
      </c>
      <c r="J144" s="31">
        <f t="shared" si="7"/>
        <v>1424.28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3</v>
      </c>
      <c r="G145" s="40">
        <v>63.36</v>
      </c>
      <c r="H145" s="32">
        <f>ROUND((F145*G145*K145)/1000,5)</f>
        <v>2.2809599999999999</v>
      </c>
      <c r="I145" s="35">
        <f>H145</f>
        <v>2.2809599999999999</v>
      </c>
      <c r="J145" s="31">
        <f t="shared" si="7"/>
        <v>2280.96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3</v>
      </c>
      <c r="G147" s="40">
        <v>11.41</v>
      </c>
      <c r="H147" s="32">
        <f>ROUND((F147*G147*K147)/1000,5)</f>
        <v>0.41076000000000001</v>
      </c>
      <c r="I147" s="35">
        <f>H147</f>
        <v>0.41076000000000001</v>
      </c>
      <c r="J147" s="31">
        <f t="shared" si="7"/>
        <v>410.76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3</v>
      </c>
      <c r="G148" s="40">
        <v>881.88</v>
      </c>
      <c r="H148" s="32">
        <f>ROUND((F148*G148*K148)/1000,5)</f>
        <v>2.6456400000000002</v>
      </c>
      <c r="I148" s="35">
        <f>H148</f>
        <v>2.6456400000000002</v>
      </c>
      <c r="J148" s="31">
        <f t="shared" si="7"/>
        <v>2645.64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89.837999999999994</v>
      </c>
      <c r="I151" s="72">
        <f>I152+I153+I154</f>
        <v>89.84</v>
      </c>
      <c r="J151" s="72">
        <f ca="1">J152+J153+J154</f>
        <v>89838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2495.5</v>
      </c>
      <c r="H152" s="32">
        <f ca="1">ROUND((C152*F152*G152/1000),5)</f>
        <v>89.837999999999994</v>
      </c>
      <c r="I152" s="35">
        <v>89.84</v>
      </c>
      <c r="J152" s="31">
        <f ca="1">ROUND(H152*1000,2)</f>
        <v>89838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116.97499999999999</v>
      </c>
      <c r="I169" s="72">
        <f>I170+I171+I172</f>
        <v>116.98</v>
      </c>
      <c r="J169" s="72">
        <f>J170+J171+J172</f>
        <v>116975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116975</v>
      </c>
      <c r="H170" s="32">
        <v>116.97499999999999</v>
      </c>
      <c r="I170" s="35">
        <v>116.98</v>
      </c>
      <c r="J170" s="31">
        <f>ROUND(H170*1000,2)</f>
        <v>116975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225.56200000000001</v>
      </c>
      <c r="I173" s="72">
        <v>225.56</v>
      </c>
      <c r="J173" s="72">
        <f>ROUND(H173*1000,2)</f>
        <v>225562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44.567</v>
      </c>
      <c r="I174" s="72">
        <v>44.57</v>
      </c>
      <c r="J174" s="72">
        <f>ROUND(H174*1000,2)</f>
        <v>44567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63.26876</v>
      </c>
      <c r="I178" s="72">
        <f>I179+I180+I181</f>
        <v>152.09</v>
      </c>
      <c r="J178" s="72">
        <f>J179+J180+J181</f>
        <v>63268.76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63.26876</v>
      </c>
      <c r="I181" s="31">
        <v>152.09</v>
      </c>
      <c r="J181" s="31">
        <f>ROUND(H181*1000,2)</f>
        <v>63268.76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2001.9440400000001</v>
      </c>
      <c r="I194" s="62">
        <f>I10+I9+I42+I46+I109+I139+I151+I155+I160+I165+I169+I173+I174+I175+I178+I45</f>
        <v>2307.5788760000005</v>
      </c>
      <c r="J194" s="63">
        <f ca="1">J10+J9+J42+J46+J109+J139+J151+J155+J160+J165+J169+J173+J174+J175+J178+J45</f>
        <v>1311364.1499999999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2001.9440400000001</v>
      </c>
      <c r="I195" s="31">
        <f>J195/1000</f>
        <v>3468.54036</v>
      </c>
      <c r="J195" s="31">
        <v>3468540.36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2307.5788760000005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1160.9614839999995</v>
      </c>
      <c r="J197" s="82">
        <v>903.83943600000021</v>
      </c>
    </row>
    <row r="198" spans="1:75" hidden="1" x14ac:dyDescent="0.25">
      <c r="H198" s="49">
        <f>H9+H10+H42+H45+H46+H109+H139+H151+H155+H160+H165+H169+H173+H174+H175+H178+H182</f>
        <v>2001.9440399999999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pageSetUpPr fitToPage="1"/>
  </sheetPr>
  <dimension ref="A1:CQ210"/>
  <sheetViews>
    <sheetView zoomScale="77" zoomScaleNormal="77" workbookViewId="0">
      <selection activeCell="H182" sqref="H182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967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 t="s">
        <v>427</v>
      </c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 t="s">
        <v>410</v>
      </c>
      <c r="H6" s="12"/>
      <c r="I6" s="92"/>
    </row>
    <row r="7" spans="1:75" ht="113.25" customHeight="1" x14ac:dyDescent="0.25">
      <c r="A7" s="13"/>
      <c r="B7" s="14"/>
      <c r="C7" s="14"/>
      <c r="D7" s="14"/>
      <c r="E7" s="14"/>
      <c r="F7" s="15"/>
      <c r="G7" s="15"/>
      <c r="H7" s="16"/>
      <c r="I7" s="14"/>
      <c r="J7" s="14"/>
      <c r="L7" s="17"/>
    </row>
    <row r="8" spans="1:75" s="9" customFormat="1" ht="19.5" customHeight="1" x14ac:dyDescent="0.25">
      <c r="A8" s="53" t="s">
        <v>405</v>
      </c>
      <c r="B8" s="91" t="s">
        <v>404</v>
      </c>
      <c r="C8" s="101" t="s">
        <v>403</v>
      </c>
      <c r="D8" s="101"/>
      <c r="E8" s="91" t="s">
        <v>402</v>
      </c>
      <c r="F8" s="91" t="s">
        <v>401</v>
      </c>
      <c r="G8" s="91" t="s">
        <v>400</v>
      </c>
      <c r="H8" s="91" t="s">
        <v>399</v>
      </c>
      <c r="I8" s="91" t="s">
        <v>398</v>
      </c>
      <c r="J8" s="54" t="s">
        <v>397</v>
      </c>
      <c r="K8" s="55"/>
      <c r="L8" s="9">
        <f>H112</f>
        <v>0</v>
      </c>
    </row>
    <row r="9" spans="1:75" s="74" customFormat="1" ht="31.5" customHeight="1" x14ac:dyDescent="0.25">
      <c r="A9" s="65">
        <v>1</v>
      </c>
      <c r="B9" s="66">
        <v>2</v>
      </c>
      <c r="C9" s="67">
        <v>3</v>
      </c>
      <c r="D9" s="68"/>
      <c r="E9" s="69">
        <v>4</v>
      </c>
      <c r="F9" s="70">
        <v>5</v>
      </c>
      <c r="G9" s="70">
        <v>6</v>
      </c>
      <c r="H9" s="71">
        <v>7</v>
      </c>
      <c r="I9" s="72">
        <v>7</v>
      </c>
      <c r="J9" s="72"/>
      <c r="K9" s="73"/>
    </row>
    <row r="10" spans="1:75" s="74" customFormat="1" ht="58.5" customHeight="1" x14ac:dyDescent="0.25">
      <c r="A10" s="65">
        <v>1</v>
      </c>
      <c r="B10" s="68" t="s">
        <v>396</v>
      </c>
      <c r="C10" s="67"/>
      <c r="D10" s="68"/>
      <c r="E10" s="69"/>
      <c r="F10" s="70"/>
      <c r="G10" s="70"/>
      <c r="H10" s="75">
        <v>80.12</v>
      </c>
      <c r="I10" s="76">
        <v>80.12</v>
      </c>
      <c r="J10" s="72">
        <f>ROUND(H10*1000,2)</f>
        <v>80120</v>
      </c>
      <c r="K10" s="73"/>
      <c r="BV10" s="74" t="s">
        <v>578</v>
      </c>
    </row>
    <row r="11" spans="1:75" ht="40.5" customHeight="1" x14ac:dyDescent="0.25">
      <c r="A11" s="27">
        <v>2</v>
      </c>
      <c r="B11" s="30" t="s">
        <v>395</v>
      </c>
      <c r="C11" s="29"/>
      <c r="D11" s="30"/>
      <c r="E11" s="18"/>
      <c r="F11" s="40"/>
      <c r="G11" s="31"/>
      <c r="H11" s="34">
        <f>H12+H13+H14+H15+H16+H17+H20+H21+H32+H36+H39+H40</f>
        <v>83.943309999999997</v>
      </c>
      <c r="I11" s="31">
        <f>I12+I13+I14+I15+I16+I17+I21+I32+I36+I39+I40+I41+I42+I20</f>
        <v>83.943309999999997</v>
      </c>
      <c r="J11" s="31">
        <f>J12+J13+J14+J15+J16+J17+J21+J32+J36+J39+J40+J41+J42+J20</f>
        <v>73804.75999999998</v>
      </c>
      <c r="K11" s="64"/>
      <c r="BW11" s="24"/>
    </row>
    <row r="12" spans="1:75" ht="40.5" customHeight="1" x14ac:dyDescent="0.25">
      <c r="A12" s="27" t="s">
        <v>394</v>
      </c>
      <c r="B12" s="30" t="s">
        <v>393</v>
      </c>
      <c r="C12" s="29">
        <v>299</v>
      </c>
      <c r="D12" s="30" t="s">
        <v>336</v>
      </c>
      <c r="E12" s="18" t="s">
        <v>335</v>
      </c>
      <c r="F12" s="40">
        <v>84.78</v>
      </c>
      <c r="G12" s="31">
        <v>1.67</v>
      </c>
      <c r="H12" s="34">
        <f>ROUND((F12*G12*K12)/1000,5)</f>
        <v>42.333199999999998</v>
      </c>
      <c r="I12" s="31">
        <f>H12</f>
        <v>42.333199999999998</v>
      </c>
      <c r="J12" s="31">
        <f>ROUND(F12*G12*K12,2)</f>
        <v>42333.2</v>
      </c>
      <c r="K12" s="64">
        <v>299</v>
      </c>
      <c r="BW12" s="24"/>
    </row>
    <row r="13" spans="1:75" ht="40.5" customHeight="1" x14ac:dyDescent="0.25">
      <c r="A13" s="27" t="s">
        <v>392</v>
      </c>
      <c r="B13" s="30" t="s">
        <v>391</v>
      </c>
      <c r="C13" s="29">
        <v>104</v>
      </c>
      <c r="D13" s="30" t="s">
        <v>112</v>
      </c>
      <c r="E13" s="18" t="s">
        <v>335</v>
      </c>
      <c r="F13" s="40">
        <v>56.52</v>
      </c>
      <c r="G13" s="31">
        <v>1.27</v>
      </c>
      <c r="H13" s="34">
        <f>ROUND((F13*G13*C13)/1000,5)</f>
        <v>7.46516</v>
      </c>
      <c r="I13" s="31">
        <f>H13</f>
        <v>7.46516</v>
      </c>
      <c r="J13" s="31">
        <f>ROUND(F13*G13*K13,2)</f>
        <v>3732.58</v>
      </c>
      <c r="K13" s="64">
        <v>52</v>
      </c>
      <c r="BW13" s="24"/>
    </row>
    <row r="14" spans="1:75" ht="24.75" customHeight="1" x14ac:dyDescent="0.25">
      <c r="A14" s="27" t="s">
        <v>390</v>
      </c>
      <c r="B14" s="28" t="s">
        <v>389</v>
      </c>
      <c r="C14" s="29">
        <v>0</v>
      </c>
      <c r="D14" s="30" t="s">
        <v>336</v>
      </c>
      <c r="E14" s="18" t="s">
        <v>335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388</v>
      </c>
      <c r="B15" s="28" t="s">
        <v>387</v>
      </c>
      <c r="C15" s="29">
        <v>0</v>
      </c>
      <c r="D15" s="30" t="s">
        <v>112</v>
      </c>
      <c r="E15" s="18" t="s">
        <v>102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386</v>
      </c>
      <c r="B16" s="28" t="s">
        <v>385</v>
      </c>
      <c r="C16" s="29">
        <v>0</v>
      </c>
      <c r="D16" s="30" t="s">
        <v>336</v>
      </c>
      <c r="E16" s="18" t="s">
        <v>335</v>
      </c>
      <c r="F16" s="31">
        <v>0</v>
      </c>
      <c r="G16" s="31">
        <v>0</v>
      </c>
      <c r="H16" s="32">
        <f>ROUND((F16*G16*K16)/1000,5)</f>
        <v>0</v>
      </c>
      <c r="I16" s="31"/>
      <c r="J16" s="31"/>
      <c r="L16" s="38"/>
      <c r="M16" s="38"/>
      <c r="BW16" s="24"/>
    </row>
    <row r="17" spans="1:75" ht="16.5" x14ac:dyDescent="0.25">
      <c r="A17" s="27" t="s">
        <v>384</v>
      </c>
      <c r="B17" s="28" t="s">
        <v>383</v>
      </c>
      <c r="C17" s="29" t="s">
        <v>960</v>
      </c>
      <c r="D17" s="30">
        <v>0</v>
      </c>
      <c r="E17" s="18">
        <v>0</v>
      </c>
      <c r="F17" s="31" t="s">
        <v>960</v>
      </c>
      <c r="G17" s="31" t="s">
        <v>960</v>
      </c>
      <c r="H17" s="32">
        <f>H18+H19</f>
        <v>12.81195</v>
      </c>
      <c r="I17" s="31">
        <f t="shared" ref="I17:I30" si="0">H17</f>
        <v>12.81195</v>
      </c>
      <c r="J17" s="31">
        <f>J18+J19</f>
        <v>6405.98</v>
      </c>
      <c r="L17" s="38"/>
      <c r="M17" s="38"/>
      <c r="BW17" s="24"/>
    </row>
    <row r="18" spans="1:75" ht="31.5" x14ac:dyDescent="0.25">
      <c r="A18" s="27" t="s">
        <v>382</v>
      </c>
      <c r="B18" s="28" t="s">
        <v>381</v>
      </c>
      <c r="C18" s="29">
        <v>24</v>
      </c>
      <c r="D18" s="30" t="s">
        <v>105</v>
      </c>
      <c r="E18" s="18" t="s">
        <v>335</v>
      </c>
      <c r="F18" s="31">
        <f>F12</f>
        <v>84.78</v>
      </c>
      <c r="G18" s="31">
        <v>4.07</v>
      </c>
      <c r="H18" s="32">
        <f>ROUND((F18*G18*C18)/1000,5)</f>
        <v>8.2813099999999995</v>
      </c>
      <c r="I18" s="31">
        <f t="shared" si="0"/>
        <v>8.2813099999999995</v>
      </c>
      <c r="J18" s="31">
        <f>ROUND(F18*G18*K18,2)</f>
        <v>4140.66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380</v>
      </c>
      <c r="B19" s="28" t="s">
        <v>379</v>
      </c>
      <c r="C19" s="29">
        <v>24</v>
      </c>
      <c r="D19" s="30" t="s">
        <v>105</v>
      </c>
      <c r="E19" s="18" t="s">
        <v>335</v>
      </c>
      <c r="F19" s="31">
        <f>F13</f>
        <v>56.52</v>
      </c>
      <c r="G19" s="31">
        <v>3.34</v>
      </c>
      <c r="H19" s="32">
        <f>ROUND((F19*G19*C19)/1000,5)</f>
        <v>4.53064</v>
      </c>
      <c r="I19" s="31">
        <f t="shared" si="0"/>
        <v>4.53064</v>
      </c>
      <c r="J19" s="31">
        <f>ROUND(F19*G19*K19,2)</f>
        <v>2265.3200000000002</v>
      </c>
      <c r="K19" s="3">
        <v>12</v>
      </c>
      <c r="L19" s="38"/>
      <c r="M19" s="38"/>
      <c r="BW19" s="24"/>
    </row>
    <row r="20" spans="1:75" ht="24.75" customHeight="1" x14ac:dyDescent="0.25">
      <c r="A20" s="27" t="s">
        <v>378</v>
      </c>
      <c r="B20" s="28" t="s">
        <v>377</v>
      </c>
      <c r="C20" s="29">
        <v>1</v>
      </c>
      <c r="D20" s="30" t="s">
        <v>32</v>
      </c>
      <c r="E20" s="18" t="s">
        <v>335</v>
      </c>
      <c r="F20" s="31">
        <v>42</v>
      </c>
      <c r="G20" s="31">
        <v>8.43</v>
      </c>
      <c r="H20" s="32">
        <f>ROUND((F20*G20*K20)/1000,5)</f>
        <v>0.35405999999999999</v>
      </c>
      <c r="I20" s="31">
        <f t="shared" si="0"/>
        <v>0.35405999999999999</v>
      </c>
      <c r="J20" s="31">
        <f>ROUND(F20*G20*K20,2)</f>
        <v>354.06</v>
      </c>
      <c r="K20" s="3">
        <v>1</v>
      </c>
      <c r="L20" s="38"/>
      <c r="M20" s="38"/>
      <c r="BW20" s="24"/>
    </row>
    <row r="21" spans="1:75" ht="24.75" customHeight="1" x14ac:dyDescent="0.25">
      <c r="A21" s="27" t="s">
        <v>376</v>
      </c>
      <c r="B21" s="28" t="s">
        <v>375</v>
      </c>
      <c r="C21" s="29" t="s">
        <v>960</v>
      </c>
      <c r="D21" s="30">
        <v>0</v>
      </c>
      <c r="E21" s="18">
        <v>0</v>
      </c>
      <c r="F21" s="31" t="s">
        <v>960</v>
      </c>
      <c r="G21" s="31" t="s">
        <v>960</v>
      </c>
      <c r="H21" s="32">
        <f>H22+H23+H24+H25+H26+H27+H28+H29+H30+H31</f>
        <v>6.4461300000000001</v>
      </c>
      <c r="I21" s="31">
        <f t="shared" si="0"/>
        <v>6.4461300000000001</v>
      </c>
      <c r="J21" s="31">
        <f>J22+J23+J24+J25+J26+J27+J28+J29+J30+J31</f>
        <v>6446.1299999999992</v>
      </c>
      <c r="L21" s="38"/>
      <c r="M21" s="38"/>
      <c r="BW21" s="24"/>
    </row>
    <row r="22" spans="1:75" ht="16.5" x14ac:dyDescent="0.25">
      <c r="A22" s="27" t="s">
        <v>374</v>
      </c>
      <c r="B22" s="28" t="s">
        <v>373</v>
      </c>
      <c r="C22" s="29">
        <v>1</v>
      </c>
      <c r="D22" s="30" t="s">
        <v>32</v>
      </c>
      <c r="E22" s="18" t="s">
        <v>335</v>
      </c>
      <c r="F22" s="31">
        <v>2046.33</v>
      </c>
      <c r="G22" s="31">
        <v>2.81</v>
      </c>
      <c r="H22" s="32">
        <f t="shared" ref="H22:H31" si="1">ROUND((F22*G22*K22)/1000,5)</f>
        <v>5.7501899999999999</v>
      </c>
      <c r="I22" s="31">
        <f t="shared" si="0"/>
        <v>5.7501899999999999</v>
      </c>
      <c r="J22" s="31">
        <f t="shared" ref="J22:J30" si="2">ROUND(F22*G22*K22,2)</f>
        <v>5750.19</v>
      </c>
      <c r="K22" s="3">
        <v>1</v>
      </c>
      <c r="L22" s="38"/>
      <c r="M22" s="38"/>
      <c r="BW22" s="24"/>
    </row>
    <row r="23" spans="1:75" ht="31.5" x14ac:dyDescent="0.25">
      <c r="A23" s="27" t="s">
        <v>372</v>
      </c>
      <c r="B23" s="28" t="s">
        <v>371</v>
      </c>
      <c r="C23" s="29">
        <v>1</v>
      </c>
      <c r="D23" s="30" t="s">
        <v>32</v>
      </c>
      <c r="E23" s="18" t="s">
        <v>102</v>
      </c>
      <c r="F23" s="31" t="s">
        <v>631</v>
      </c>
      <c r="G23" s="31">
        <v>1.75</v>
      </c>
      <c r="H23" s="32">
        <f t="shared" si="1"/>
        <v>3.5000000000000003E-2</v>
      </c>
      <c r="I23" s="31">
        <f t="shared" si="0"/>
        <v>3.5000000000000003E-2</v>
      </c>
      <c r="J23" s="31">
        <f t="shared" si="2"/>
        <v>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370</v>
      </c>
      <c r="B24" s="28" t="s">
        <v>369</v>
      </c>
      <c r="C24" s="29">
        <v>1</v>
      </c>
      <c r="D24" s="30" t="s">
        <v>32</v>
      </c>
      <c r="E24" s="18" t="s">
        <v>335</v>
      </c>
      <c r="F24" s="31" t="s">
        <v>696</v>
      </c>
      <c r="G24" s="31">
        <v>4.0999999999999996</v>
      </c>
      <c r="H24" s="32">
        <f t="shared" si="1"/>
        <v>0.2747</v>
      </c>
      <c r="I24" s="31">
        <f t="shared" si="0"/>
        <v>0.2747</v>
      </c>
      <c r="J24" s="31">
        <f t="shared" si="2"/>
        <v>274.7</v>
      </c>
      <c r="K24" s="3">
        <v>1</v>
      </c>
      <c r="L24" s="38"/>
      <c r="M24" s="38"/>
      <c r="BW24" s="24"/>
    </row>
    <row r="25" spans="1:75" ht="24.75" customHeight="1" x14ac:dyDescent="0.25">
      <c r="A25" s="27" t="s">
        <v>368</v>
      </c>
      <c r="B25" s="28" t="s">
        <v>367</v>
      </c>
      <c r="C25" s="29">
        <v>2</v>
      </c>
      <c r="D25" s="30" t="s">
        <v>32</v>
      </c>
      <c r="E25" s="18" t="s">
        <v>335</v>
      </c>
      <c r="F25" s="31" t="s">
        <v>697</v>
      </c>
      <c r="G25" s="31">
        <v>4.08</v>
      </c>
      <c r="H25" s="32">
        <f t="shared" si="1"/>
        <v>2.5700000000000001E-2</v>
      </c>
      <c r="I25" s="31">
        <f t="shared" si="0"/>
        <v>2.5700000000000001E-2</v>
      </c>
      <c r="J25" s="31">
        <f t="shared" si="2"/>
        <v>25.7</v>
      </c>
      <c r="K25" s="3">
        <v>2</v>
      </c>
      <c r="L25" s="38"/>
      <c r="M25" s="38"/>
      <c r="BW25" s="24"/>
    </row>
    <row r="26" spans="1:75" ht="24.75" customHeight="1" x14ac:dyDescent="0.25">
      <c r="A26" s="27" t="s">
        <v>366</v>
      </c>
      <c r="B26" s="28" t="s">
        <v>365</v>
      </c>
      <c r="C26" s="29">
        <v>1</v>
      </c>
      <c r="D26" s="30" t="s">
        <v>32</v>
      </c>
      <c r="E26" s="18" t="s">
        <v>335</v>
      </c>
      <c r="F26" s="31" t="s">
        <v>698</v>
      </c>
      <c r="G26" s="31">
        <v>3.93</v>
      </c>
      <c r="H26" s="32">
        <f t="shared" si="1"/>
        <v>3.4389999999999997E-2</v>
      </c>
      <c r="I26" s="31">
        <f t="shared" si="0"/>
        <v>3.4389999999999997E-2</v>
      </c>
      <c r="J26" s="31">
        <f t="shared" si="2"/>
        <v>34.39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364</v>
      </c>
      <c r="B27" s="28" t="s">
        <v>363</v>
      </c>
      <c r="C27" s="29">
        <v>1</v>
      </c>
      <c r="D27" s="30" t="s">
        <v>32</v>
      </c>
      <c r="E27" s="18" t="s">
        <v>335</v>
      </c>
      <c r="F27" s="31" t="s">
        <v>699</v>
      </c>
      <c r="G27" s="31">
        <v>2.64</v>
      </c>
      <c r="H27" s="32">
        <f t="shared" si="1"/>
        <v>0.22381999999999999</v>
      </c>
      <c r="I27" s="31">
        <f t="shared" si="0"/>
        <v>0.22381999999999999</v>
      </c>
      <c r="J27" s="31">
        <f t="shared" si="2"/>
        <v>223.82</v>
      </c>
      <c r="K27" s="3">
        <v>1</v>
      </c>
      <c r="L27" s="38"/>
      <c r="M27" s="38"/>
      <c r="BW27" s="24"/>
    </row>
    <row r="28" spans="1:75" ht="16.5" x14ac:dyDescent="0.25">
      <c r="A28" s="27" t="s">
        <v>362</v>
      </c>
      <c r="B28" s="28" t="s">
        <v>361</v>
      </c>
      <c r="C28" s="29">
        <v>2</v>
      </c>
      <c r="D28" s="30" t="s">
        <v>32</v>
      </c>
      <c r="E28" s="18" t="s">
        <v>335</v>
      </c>
      <c r="F28" s="31" t="s">
        <v>96</v>
      </c>
      <c r="G28" s="31">
        <v>5.07</v>
      </c>
      <c r="H28" s="32">
        <f t="shared" si="1"/>
        <v>8.1119999999999998E-2</v>
      </c>
      <c r="I28" s="31">
        <f t="shared" si="0"/>
        <v>8.1119999999999998E-2</v>
      </c>
      <c r="J28" s="31">
        <f t="shared" si="2"/>
        <v>81.12</v>
      </c>
      <c r="K28" s="3">
        <v>2</v>
      </c>
      <c r="L28" s="38"/>
      <c r="M28" s="38"/>
      <c r="BW28" s="24"/>
    </row>
    <row r="29" spans="1:75" ht="24.75" customHeight="1" x14ac:dyDescent="0.25">
      <c r="A29" s="27" t="s">
        <v>360</v>
      </c>
      <c r="B29" s="28" t="s">
        <v>359</v>
      </c>
      <c r="C29" s="29">
        <v>1</v>
      </c>
      <c r="D29" s="30" t="s">
        <v>32</v>
      </c>
      <c r="E29" s="18" t="s">
        <v>335</v>
      </c>
      <c r="F29" s="31" t="s">
        <v>314</v>
      </c>
      <c r="G29" s="31">
        <v>2.52</v>
      </c>
      <c r="H29" s="32">
        <f t="shared" si="1"/>
        <v>1.26E-2</v>
      </c>
      <c r="I29" s="31">
        <f t="shared" si="0"/>
        <v>1.26E-2</v>
      </c>
      <c r="J29" s="31">
        <f t="shared" si="2"/>
        <v>12.6</v>
      </c>
      <c r="K29" s="3">
        <v>1</v>
      </c>
      <c r="L29" s="38"/>
      <c r="M29" s="38"/>
      <c r="BW29" s="24"/>
    </row>
    <row r="30" spans="1:75" ht="16.5" x14ac:dyDescent="0.25">
      <c r="A30" s="27" t="s">
        <v>358</v>
      </c>
      <c r="B30" s="28" t="s">
        <v>357</v>
      </c>
      <c r="C30" s="29">
        <v>1</v>
      </c>
      <c r="D30" s="28" t="s">
        <v>32</v>
      </c>
      <c r="E30" s="18" t="s">
        <v>335</v>
      </c>
      <c r="F30" s="40" t="s">
        <v>598</v>
      </c>
      <c r="G30" s="31">
        <v>2.0499999999999998</v>
      </c>
      <c r="H30" s="34">
        <f t="shared" si="1"/>
        <v>8.6099999999999996E-3</v>
      </c>
      <c r="I30" s="31">
        <f t="shared" si="0"/>
        <v>8.6099999999999996E-3</v>
      </c>
      <c r="J30" s="31">
        <f t="shared" si="2"/>
        <v>8.61</v>
      </c>
      <c r="K30" s="3">
        <v>1</v>
      </c>
      <c r="BW30" s="24"/>
    </row>
    <row r="31" spans="1:75" ht="24.75" customHeight="1" x14ac:dyDescent="0.25">
      <c r="A31" s="27" t="s">
        <v>356</v>
      </c>
      <c r="B31" s="28" t="s">
        <v>355</v>
      </c>
      <c r="C31" s="29">
        <v>0</v>
      </c>
      <c r="D31" s="30" t="s">
        <v>81</v>
      </c>
      <c r="E31" s="18" t="s">
        <v>335</v>
      </c>
      <c r="F31" s="31">
        <v>0</v>
      </c>
      <c r="G31" s="31">
        <v>0</v>
      </c>
      <c r="H31" s="32">
        <f t="shared" si="1"/>
        <v>0</v>
      </c>
      <c r="I31" s="31"/>
      <c r="J31" s="31"/>
      <c r="L31" s="38"/>
      <c r="M31" s="38"/>
      <c r="BW31" s="24"/>
    </row>
    <row r="32" spans="1:75" ht="16.5" x14ac:dyDescent="0.25">
      <c r="A32" s="27" t="s">
        <v>354</v>
      </c>
      <c r="B32" s="28" t="s">
        <v>353</v>
      </c>
      <c r="C32" s="29" t="s">
        <v>960</v>
      </c>
      <c r="D32" s="30">
        <v>0</v>
      </c>
      <c r="E32" s="18">
        <v>0</v>
      </c>
      <c r="F32" s="31" t="s">
        <v>960</v>
      </c>
      <c r="G32" s="31" t="s">
        <v>960</v>
      </c>
      <c r="H32" s="32">
        <f>H33+H34+H35</f>
        <v>13.433909999999999</v>
      </c>
      <c r="I32" s="31">
        <f>I33+I34+I35</f>
        <v>13.433909999999999</v>
      </c>
      <c r="J32" s="31">
        <f>J33+J34+J35</f>
        <v>13433.91</v>
      </c>
      <c r="L32" s="38"/>
      <c r="M32" s="38"/>
      <c r="BW32" s="24"/>
    </row>
    <row r="33" spans="1:95" ht="24.75" customHeight="1" x14ac:dyDescent="0.25">
      <c r="A33" s="27" t="s">
        <v>352</v>
      </c>
      <c r="B33" s="28" t="s">
        <v>351</v>
      </c>
      <c r="C33" s="29">
        <v>2</v>
      </c>
      <c r="D33" s="30" t="s">
        <v>32</v>
      </c>
      <c r="E33" s="18" t="s">
        <v>335</v>
      </c>
      <c r="F33" s="31">
        <v>497</v>
      </c>
      <c r="G33" s="31">
        <v>2.0099999999999998</v>
      </c>
      <c r="H33" s="32">
        <f>ROUND(F33*G33*K33/1000,5)</f>
        <v>1.99794</v>
      </c>
      <c r="I33" s="31">
        <f>H33</f>
        <v>1.99794</v>
      </c>
      <c r="J33" s="31">
        <f>ROUND(H33*1000,2)</f>
        <v>1997.94</v>
      </c>
      <c r="K33" s="3">
        <v>2</v>
      </c>
      <c r="L33" s="38"/>
      <c r="M33" s="38">
        <v>497</v>
      </c>
      <c r="BW33" s="24"/>
    </row>
    <row r="34" spans="1:95" ht="24.75" customHeight="1" x14ac:dyDescent="0.25">
      <c r="A34" s="27" t="s">
        <v>350</v>
      </c>
      <c r="B34" s="28" t="s">
        <v>349</v>
      </c>
      <c r="C34" s="29">
        <v>3</v>
      </c>
      <c r="D34" s="30" t="s">
        <v>4</v>
      </c>
      <c r="E34" s="18" t="s">
        <v>31</v>
      </c>
      <c r="F34" s="31">
        <v>497</v>
      </c>
      <c r="G34" s="31">
        <v>7.67</v>
      </c>
      <c r="H34" s="32">
        <f>ROUND(G34*F34*K34/1000,5)</f>
        <v>11.435969999999999</v>
      </c>
      <c r="I34" s="31">
        <f>H34</f>
        <v>11.435969999999999</v>
      </c>
      <c r="J34" s="31">
        <f>ROUND(H34*1000,2)</f>
        <v>11435.97</v>
      </c>
      <c r="K34" s="3">
        <v>3</v>
      </c>
      <c r="L34" s="38"/>
      <c r="M34" s="38"/>
      <c r="BW34" s="24"/>
    </row>
    <row r="35" spans="1:95" ht="47.25" x14ac:dyDescent="0.25">
      <c r="A35" s="27" t="s">
        <v>348</v>
      </c>
      <c r="B35" s="28" t="s">
        <v>347</v>
      </c>
      <c r="C35" s="29">
        <v>0</v>
      </c>
      <c r="D35" s="30" t="s">
        <v>4</v>
      </c>
      <c r="E35" s="18" t="s">
        <v>31</v>
      </c>
      <c r="F35" s="31">
        <v>0</v>
      </c>
      <c r="G35" s="31">
        <v>0</v>
      </c>
      <c r="H35" s="32">
        <f>ROUND(G35*F35*K35/1000,5)</f>
        <v>0</v>
      </c>
      <c r="I35" s="31">
        <f>H35</f>
        <v>0</v>
      </c>
      <c r="J35" s="31">
        <f>ROUND(H35*1000,2)</f>
        <v>0</v>
      </c>
      <c r="K35" s="3">
        <v>3</v>
      </c>
      <c r="L35" s="38"/>
      <c r="M35" s="38"/>
      <c r="BW35" s="24"/>
    </row>
    <row r="36" spans="1:95" ht="24.75" customHeight="1" x14ac:dyDescent="0.25">
      <c r="A36" s="27" t="s">
        <v>346</v>
      </c>
      <c r="B36" s="28" t="s">
        <v>345</v>
      </c>
      <c r="C36" s="29" t="s">
        <v>960</v>
      </c>
      <c r="D36" s="30">
        <v>0</v>
      </c>
      <c r="E36" s="18">
        <v>0</v>
      </c>
      <c r="F36" s="31" t="s">
        <v>960</v>
      </c>
      <c r="G36" s="31" t="s">
        <v>960</v>
      </c>
      <c r="H36" s="32">
        <f>H37+H38</f>
        <v>0</v>
      </c>
      <c r="I36" s="31">
        <f>I37+I38</f>
        <v>0</v>
      </c>
      <c r="J36" s="31">
        <f>J37+J38</f>
        <v>0</v>
      </c>
      <c r="L36" s="38"/>
      <c r="M36" s="38"/>
      <c r="BW36" s="24"/>
    </row>
    <row r="37" spans="1:95" ht="42" customHeight="1" x14ac:dyDescent="0.25">
      <c r="A37" s="27" t="s">
        <v>344</v>
      </c>
      <c r="B37" s="28" t="s">
        <v>343</v>
      </c>
      <c r="C37" s="29"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v>0</v>
      </c>
      <c r="I37" s="31">
        <v>0</v>
      </c>
      <c r="J37" s="31">
        <v>0</v>
      </c>
      <c r="L37" s="38"/>
      <c r="M37" s="38"/>
      <c r="BW37" s="24"/>
    </row>
    <row r="38" spans="1:95" ht="24.75" customHeight="1" x14ac:dyDescent="0.25">
      <c r="A38" s="27" t="s">
        <v>342</v>
      </c>
      <c r="B38" s="28" t="s">
        <v>341</v>
      </c>
      <c r="C38" s="29">
        <f>IF(F38&gt;0,2,0)</f>
        <v>0</v>
      </c>
      <c r="D38" s="30" t="s">
        <v>78</v>
      </c>
      <c r="E38" s="18" t="s">
        <v>102</v>
      </c>
      <c r="F38" s="31">
        <v>0</v>
      </c>
      <c r="G38" s="31">
        <v>0</v>
      </c>
      <c r="H38" s="32">
        <f>ROUND(G38*F38*C38/1000,5)</f>
        <v>0</v>
      </c>
      <c r="I38" s="31"/>
      <c r="J38" s="31"/>
      <c r="L38" s="38"/>
      <c r="M38" s="38">
        <v>296</v>
      </c>
      <c r="BW38" s="24"/>
    </row>
    <row r="39" spans="1:95" ht="24.75" customHeight="1" x14ac:dyDescent="0.25">
      <c r="A39" s="27" t="s">
        <v>340</v>
      </c>
      <c r="B39" s="28" t="s">
        <v>339</v>
      </c>
      <c r="C39" s="29">
        <v>1</v>
      </c>
      <c r="D39" s="30" t="s">
        <v>32</v>
      </c>
      <c r="E39" s="18" t="s">
        <v>335</v>
      </c>
      <c r="F39" s="31">
        <f>L39</f>
        <v>666</v>
      </c>
      <c r="G39" s="31">
        <v>1.65</v>
      </c>
      <c r="H39" s="32">
        <f>ROUND((F39*G39*K39)/1000,5)</f>
        <v>1.0989</v>
      </c>
      <c r="I39" s="31">
        <f>H39</f>
        <v>1.0989</v>
      </c>
      <c r="J39" s="31">
        <f>ROUND(F39*G39*K39,2)</f>
        <v>1098.9000000000001</v>
      </c>
      <c r="K39" s="3">
        <v>1</v>
      </c>
      <c r="L39" s="38">
        <f>M38+M39</f>
        <v>666</v>
      </c>
      <c r="M39" s="38">
        <v>370</v>
      </c>
      <c r="BW39" s="24"/>
    </row>
    <row r="40" spans="1:95" ht="24.75" customHeight="1" x14ac:dyDescent="0.25">
      <c r="A40" s="27" t="s">
        <v>338</v>
      </c>
      <c r="B40" s="28" t="s">
        <v>337</v>
      </c>
      <c r="C40" s="29">
        <v>0</v>
      </c>
      <c r="D40" s="30" t="s">
        <v>336</v>
      </c>
      <c r="E40" s="18" t="s">
        <v>335</v>
      </c>
      <c r="F40" s="31">
        <v>0</v>
      </c>
      <c r="G40" s="31">
        <v>0</v>
      </c>
      <c r="H40" s="32">
        <f>ROUND((F40*G40*K40)/1000,5)</f>
        <v>0</v>
      </c>
      <c r="I40" s="31"/>
      <c r="J40" s="31"/>
      <c r="L40" s="38"/>
      <c r="M40" s="38"/>
      <c r="BW40" s="24"/>
    </row>
    <row r="41" spans="1:95" ht="78.75" x14ac:dyDescent="0.25">
      <c r="A41" s="27" t="s">
        <v>334</v>
      </c>
      <c r="B41" s="28" t="s">
        <v>333</v>
      </c>
      <c r="C41" s="29">
        <v>0</v>
      </c>
      <c r="D41" s="30" t="s">
        <v>332</v>
      </c>
      <c r="E41" s="18" t="s">
        <v>31</v>
      </c>
      <c r="F41" s="31">
        <v>0</v>
      </c>
      <c r="G41" s="31">
        <v>0</v>
      </c>
      <c r="H41" s="32">
        <f>ROUND(G41*F41/1000,5)</f>
        <v>0</v>
      </c>
      <c r="I41" s="31">
        <f>H41</f>
        <v>0</v>
      </c>
      <c r="J41" s="31">
        <f>ROUND(H41*1000,2)</f>
        <v>0</v>
      </c>
      <c r="L41" s="38"/>
      <c r="M41" s="38"/>
      <c r="BW41" s="24"/>
    </row>
    <row r="42" spans="1:95" s="74" customFormat="1" ht="31.5" customHeight="1" x14ac:dyDescent="0.25">
      <c r="A42" s="65" t="s">
        <v>331</v>
      </c>
      <c r="B42" s="66" t="s">
        <v>330</v>
      </c>
      <c r="C42" s="67" t="s">
        <v>960</v>
      </c>
      <c r="D42" s="68">
        <v>0</v>
      </c>
      <c r="E42" s="69">
        <v>0</v>
      </c>
      <c r="F42" s="70" t="s">
        <v>960</v>
      </c>
      <c r="G42" s="70" t="s">
        <v>960</v>
      </c>
      <c r="H42" s="71">
        <v>0</v>
      </c>
      <c r="I42" s="72"/>
      <c r="J42" s="72"/>
      <c r="K42" s="73"/>
    </row>
    <row r="43" spans="1:95" ht="24.75" customHeight="1" x14ac:dyDescent="0.25">
      <c r="A43" s="27" t="s">
        <v>329</v>
      </c>
      <c r="B43" s="28" t="s">
        <v>328</v>
      </c>
      <c r="C43" s="29"/>
      <c r="D43" s="30"/>
      <c r="E43" s="18"/>
      <c r="F43" s="31"/>
      <c r="G43" s="31"/>
      <c r="H43" s="32">
        <f>H44+H45</f>
        <v>0</v>
      </c>
      <c r="I43" s="31">
        <f>I44+I45</f>
        <v>0</v>
      </c>
      <c r="J43" s="31">
        <f>J44+J45</f>
        <v>0</v>
      </c>
      <c r="L43" s="38"/>
      <c r="M43" s="38"/>
      <c r="Q43" s="4" t="s">
        <v>327</v>
      </c>
      <c r="R43" s="4">
        <v>76</v>
      </c>
      <c r="BW43" s="24"/>
    </row>
    <row r="44" spans="1:95" ht="16.5" x14ac:dyDescent="0.25">
      <c r="A44" s="27" t="s">
        <v>326</v>
      </c>
      <c r="B44" s="28" t="s">
        <v>325</v>
      </c>
      <c r="C44" s="29">
        <v>0</v>
      </c>
      <c r="D44" s="30" t="s">
        <v>324</v>
      </c>
      <c r="E44" s="18" t="s">
        <v>323</v>
      </c>
      <c r="F44" s="31">
        <v>0</v>
      </c>
      <c r="G44" s="31">
        <v>0</v>
      </c>
      <c r="H44" s="32">
        <f>ROUND((F44*G44*K44)/1000,5)</f>
        <v>0</v>
      </c>
      <c r="I44" s="31"/>
      <c r="J44" s="31"/>
      <c r="L44" s="38"/>
      <c r="M44" s="38"/>
      <c r="N44" s="4">
        <f>ROUND(R43*1.45/365,3)</f>
        <v>0.30199999999999999</v>
      </c>
      <c r="O44" s="4" t="s">
        <v>322</v>
      </c>
      <c r="Q44" s="4" t="s">
        <v>321</v>
      </c>
      <c r="BW44" s="24"/>
    </row>
    <row r="45" spans="1:95" s="74" customFormat="1" ht="31.5" customHeight="1" x14ac:dyDescent="0.25">
      <c r="A45" s="65" t="s">
        <v>320</v>
      </c>
      <c r="B45" s="66" t="s">
        <v>319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</row>
    <row r="46" spans="1:95" s="74" customFormat="1" ht="48.75" customHeight="1" x14ac:dyDescent="0.25">
      <c r="A46" s="65" t="s">
        <v>317</v>
      </c>
      <c r="B46" s="66" t="s">
        <v>316</v>
      </c>
      <c r="C46" s="67">
        <v>0</v>
      </c>
      <c r="D46" s="68">
        <v>0</v>
      </c>
      <c r="E46" s="69">
        <v>0</v>
      </c>
      <c r="F46" s="70">
        <v>0</v>
      </c>
      <c r="G46" s="70">
        <v>0</v>
      </c>
      <c r="H46" s="71">
        <f>H47+H53+H63+H68+H77+H85+H98+H103</f>
        <v>285.66787299999999</v>
      </c>
      <c r="I46" s="71"/>
      <c r="J46" s="72">
        <f>ROUND(H46*1000,2)</f>
        <v>285667.87</v>
      </c>
      <c r="K46" s="73"/>
      <c r="Q46" s="74" t="s">
        <v>315</v>
      </c>
      <c r="R46" s="74">
        <f>IF(R44=Q46,274.83,0)</f>
        <v>0</v>
      </c>
    </row>
    <row r="47" spans="1:95" s="78" customFormat="1" ht="38.25" customHeight="1" x14ac:dyDescent="0.25">
      <c r="A47" s="37" t="s">
        <v>314</v>
      </c>
      <c r="B47" s="20" t="s">
        <v>313</v>
      </c>
      <c r="C47" s="19"/>
      <c r="D47" s="20"/>
      <c r="E47" s="21"/>
      <c r="F47" s="22"/>
      <c r="G47" s="22"/>
      <c r="H47" s="25">
        <f>H48+H54+H64+H69+H78+H86+H99+H104</f>
        <v>242.88338299999998</v>
      </c>
      <c r="I47" s="25">
        <f>I48+I54+I64+I69+I78+I86+I99+I104</f>
        <v>159.831143</v>
      </c>
      <c r="J47" s="23">
        <f>J48+J54+J64+J69+J78+J86+J99+J104</f>
        <v>33975.920000000013</v>
      </c>
      <c r="K47" s="77"/>
      <c r="Q47" s="78" t="s">
        <v>312</v>
      </c>
      <c r="R47" s="79">
        <f>IF(R44=Q47,341.86,0)</f>
        <v>0</v>
      </c>
      <c r="BV47" s="78" t="s">
        <v>579</v>
      </c>
      <c r="CQ47" s="78" t="s">
        <v>579</v>
      </c>
    </row>
    <row r="48" spans="1:95" ht="16.5" x14ac:dyDescent="0.25">
      <c r="A48" s="27" t="s">
        <v>311</v>
      </c>
      <c r="B48" s="28" t="s">
        <v>310</v>
      </c>
      <c r="C48" s="29"/>
      <c r="D48" s="29"/>
      <c r="E48" s="29"/>
      <c r="F48" s="40"/>
      <c r="G48" s="40"/>
      <c r="H48" s="33">
        <f>H49+H50+H51+H52+H53</f>
        <v>6.29183</v>
      </c>
      <c r="I48" s="31">
        <f>I49+I50+I51+I52+I53</f>
        <v>0</v>
      </c>
      <c r="J48" s="31">
        <f>J49+J50+J51+J52+J53</f>
        <v>2516.73</v>
      </c>
      <c r="L48" s="38"/>
      <c r="M48" s="38"/>
      <c r="R48" s="4">
        <f>SUM(R46:R47)</f>
        <v>0</v>
      </c>
      <c r="BW48" s="24"/>
    </row>
    <row r="49" spans="1:75" ht="31.5" x14ac:dyDescent="0.25">
      <c r="A49" s="27" t="s">
        <v>309</v>
      </c>
      <c r="B49" s="28" t="s">
        <v>308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3.7751000000000001</v>
      </c>
      <c r="I49" s="31"/>
      <c r="J49" s="31"/>
      <c r="K49" s="3">
        <v>5</v>
      </c>
      <c r="L49" s="38"/>
      <c r="M49" s="38"/>
      <c r="BW49" s="24"/>
    </row>
    <row r="50" spans="1:75" ht="31.5" x14ac:dyDescent="0.25">
      <c r="A50" s="27" t="s">
        <v>307</v>
      </c>
      <c r="B50" s="28" t="s">
        <v>306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2.5167299999999999</v>
      </c>
      <c r="I50" s="31"/>
      <c r="J50" s="31">
        <f>ROUND(H50*1000,2)</f>
        <v>2516.73</v>
      </c>
      <c r="L50" s="38"/>
      <c r="M50" s="38"/>
      <c r="BW50" s="24"/>
    </row>
    <row r="51" spans="1:75" ht="31.5" x14ac:dyDescent="0.25">
      <c r="A51" s="27" t="s">
        <v>305</v>
      </c>
      <c r="B51" s="28" t="s">
        <v>304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303</v>
      </c>
      <c r="B52" s="28" t="s">
        <v>302</v>
      </c>
      <c r="C52" s="29">
        <v>0</v>
      </c>
      <c r="D52" s="30">
        <v>0</v>
      </c>
      <c r="E52" s="18">
        <v>0</v>
      </c>
      <c r="F52" s="31">
        <v>0</v>
      </c>
      <c r="G52" s="31">
        <v>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301</v>
      </c>
      <c r="B53" s="20" t="s">
        <v>300</v>
      </c>
      <c r="C53" s="19" t="s">
        <v>960</v>
      </c>
      <c r="D53" s="20">
        <v>0</v>
      </c>
      <c r="E53" s="21">
        <v>0</v>
      </c>
      <c r="F53" s="22" t="s">
        <v>960</v>
      </c>
      <c r="G53" s="22" t="s">
        <v>960</v>
      </c>
      <c r="H53" s="25">
        <v>0</v>
      </c>
      <c r="I53" s="26"/>
      <c r="J53" s="23">
        <f>ROUND(H53*1000,2)</f>
        <v>0</v>
      </c>
      <c r="K53" s="77"/>
      <c r="R53" s="79"/>
    </row>
    <row r="54" spans="1:75" ht="24.75" customHeight="1" x14ac:dyDescent="0.25">
      <c r="A54" s="27" t="s">
        <v>299</v>
      </c>
      <c r="B54" s="28" t="s">
        <v>298</v>
      </c>
      <c r="C54" s="29"/>
      <c r="D54" s="29"/>
      <c r="E54" s="29"/>
      <c r="F54" s="40"/>
      <c r="G54" s="40"/>
      <c r="H54" s="33">
        <f>H55+H56+H57+H58+H59+H60+H61+H62+H63</f>
        <v>8.8085699999999996</v>
      </c>
      <c r="I54" s="31">
        <f>I55+I56+I57+I58+I59+I60+I61+I62+I63</f>
        <v>0</v>
      </c>
      <c r="J54" s="31">
        <f>J55+J56+J57+J58+J59+J60+J61+J62+J63</f>
        <v>8808.57</v>
      </c>
      <c r="L54" s="38"/>
      <c r="M54" s="38"/>
      <c r="BW54" s="24"/>
    </row>
    <row r="55" spans="1:75" ht="16.5" x14ac:dyDescent="0.25">
      <c r="A55" s="27" t="s">
        <v>297</v>
      </c>
      <c r="B55" s="28" t="s">
        <v>296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ref="J55:J62" si="3">ROUND(H55*1000,2)</f>
        <v>0</v>
      </c>
      <c r="L55" s="38"/>
      <c r="M55" s="38"/>
      <c r="BW55" s="24"/>
    </row>
    <row r="56" spans="1:75" ht="24.75" customHeight="1" x14ac:dyDescent="0.25">
      <c r="A56" s="27" t="s">
        <v>295</v>
      </c>
      <c r="B56" s="28" t="s">
        <v>294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293</v>
      </c>
      <c r="B57" s="28" t="s">
        <v>292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291</v>
      </c>
      <c r="B58" s="28" t="s">
        <v>290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289</v>
      </c>
      <c r="B59" s="28" t="s">
        <v>288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8.8085699999999996</v>
      </c>
      <c r="I59" s="31"/>
      <c r="J59" s="31">
        <f t="shared" si="3"/>
        <v>8808.57</v>
      </c>
      <c r="K59" s="3">
        <v>7</v>
      </c>
      <c r="L59" s="38"/>
      <c r="M59" s="38"/>
      <c r="BW59" s="24"/>
    </row>
    <row r="60" spans="1:75" ht="16.5" x14ac:dyDescent="0.25">
      <c r="A60" s="27" t="s">
        <v>287</v>
      </c>
      <c r="B60" s="28" t="s">
        <v>286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285</v>
      </c>
      <c r="B61" s="28" t="s">
        <v>284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283</v>
      </c>
      <c r="B62" s="28" t="s">
        <v>282</v>
      </c>
      <c r="C62" s="29">
        <v>0</v>
      </c>
      <c r="D62" s="30">
        <v>0</v>
      </c>
      <c r="E62" s="18">
        <v>0</v>
      </c>
      <c r="F62" s="31">
        <v>0</v>
      </c>
      <c r="G62" s="31">
        <v>0</v>
      </c>
      <c r="H62" s="32">
        <v>0</v>
      </c>
      <c r="I62" s="31"/>
      <c r="J62" s="31">
        <f t="shared" si="3"/>
        <v>0</v>
      </c>
      <c r="L62" s="38"/>
      <c r="M62" s="38"/>
      <c r="BW62" s="24"/>
    </row>
    <row r="63" spans="1:75" s="78" customFormat="1" ht="38.25" customHeight="1" x14ac:dyDescent="0.25">
      <c r="A63" s="37" t="s">
        <v>281</v>
      </c>
      <c r="B63" s="20" t="s">
        <v>280</v>
      </c>
      <c r="C63" s="19" t="s">
        <v>960</v>
      </c>
      <c r="D63" s="20">
        <v>0</v>
      </c>
      <c r="E63" s="21">
        <v>0</v>
      </c>
      <c r="F63" s="22" t="s">
        <v>960</v>
      </c>
      <c r="G63" s="22" t="s">
        <v>960</v>
      </c>
      <c r="H63" s="25">
        <v>0</v>
      </c>
      <c r="I63" s="26"/>
      <c r="J63" s="23"/>
      <c r="K63" s="77"/>
      <c r="R63" s="79"/>
    </row>
    <row r="64" spans="1:75" ht="16.5" x14ac:dyDescent="0.25">
      <c r="A64" s="27" t="s">
        <v>279</v>
      </c>
      <c r="B64" s="28" t="s">
        <v>278</v>
      </c>
      <c r="C64" s="29"/>
      <c r="D64" s="29"/>
      <c r="E64" s="29"/>
      <c r="F64" s="40"/>
      <c r="G64" s="40"/>
      <c r="H64" s="33">
        <f>H65+H66+H67+H68</f>
        <v>0</v>
      </c>
      <c r="I64" s="31">
        <f>I65+I66+I67+I68</f>
        <v>0</v>
      </c>
      <c r="J64" s="31">
        <f>J65+J66+J67+J68</f>
        <v>0</v>
      </c>
      <c r="L64" s="38"/>
      <c r="M64" s="38"/>
      <c r="BW64" s="24"/>
    </row>
    <row r="65" spans="1:75" ht="24.75" customHeight="1" x14ac:dyDescent="0.25">
      <c r="A65" s="27" t="s">
        <v>277</v>
      </c>
      <c r="B65" s="28" t="s">
        <v>276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275</v>
      </c>
      <c r="B66" s="28" t="s">
        <v>274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273</v>
      </c>
      <c r="B67" s="28" t="s">
        <v>272</v>
      </c>
      <c r="C67" s="29">
        <v>0</v>
      </c>
      <c r="D67" s="30">
        <v>0</v>
      </c>
      <c r="E67" s="18">
        <v>0</v>
      </c>
      <c r="F67" s="31">
        <v>0</v>
      </c>
      <c r="G67" s="31">
        <v>0</v>
      </c>
      <c r="H67" s="32">
        <v>0</v>
      </c>
      <c r="I67" s="31"/>
      <c r="J67" s="31">
        <f>ROUND(H67*1000,2)</f>
        <v>0</v>
      </c>
      <c r="L67" s="38"/>
      <c r="M67" s="38"/>
      <c r="BW67" s="24"/>
    </row>
    <row r="68" spans="1:75" s="78" customFormat="1" ht="38.25" customHeight="1" x14ac:dyDescent="0.25">
      <c r="A68" s="37" t="s">
        <v>271</v>
      </c>
      <c r="B68" s="20" t="s">
        <v>270</v>
      </c>
      <c r="C68" s="19" t="s">
        <v>960</v>
      </c>
      <c r="D68" s="20">
        <v>0</v>
      </c>
      <c r="E68" s="21">
        <v>0</v>
      </c>
      <c r="F68" s="22" t="s">
        <v>960</v>
      </c>
      <c r="G68" s="22" t="s">
        <v>960</v>
      </c>
      <c r="H68" s="25">
        <v>0</v>
      </c>
      <c r="I68" s="26"/>
      <c r="J68" s="23"/>
      <c r="K68" s="77"/>
      <c r="R68" s="79"/>
    </row>
    <row r="69" spans="1:75" ht="16.5" x14ac:dyDescent="0.25">
      <c r="A69" s="27" t="s">
        <v>269</v>
      </c>
      <c r="B69" s="28" t="s">
        <v>268</v>
      </c>
      <c r="C69" s="29"/>
      <c r="D69" s="29"/>
      <c r="E69" s="29"/>
      <c r="F69" s="40"/>
      <c r="G69" s="40"/>
      <c r="H69" s="33">
        <f>H70+H71+H72+H73+H76+H77</f>
        <v>11.32531</v>
      </c>
      <c r="I69" s="31">
        <f>I70+I71+I72+I73+I76+I77</f>
        <v>0</v>
      </c>
      <c r="J69" s="31">
        <f>J70+J71+J72+J73+J74+J75+J76+J77</f>
        <v>11325.31</v>
      </c>
      <c r="L69" s="38"/>
      <c r="M69" s="38"/>
      <c r="BW69" s="24"/>
    </row>
    <row r="70" spans="1:75" ht="31.5" x14ac:dyDescent="0.25">
      <c r="A70" s="27" t="s">
        <v>267</v>
      </c>
      <c r="B70" s="28" t="s">
        <v>266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47.25" x14ac:dyDescent="0.25">
      <c r="A71" s="27" t="s">
        <v>265</v>
      </c>
      <c r="B71" s="28" t="s">
        <v>264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263</v>
      </c>
      <c r="B72" s="28" t="s">
        <v>262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/>
      <c r="J72" s="31">
        <f>ROUND(H72*1000,2)</f>
        <v>0</v>
      </c>
      <c r="L72" s="38"/>
      <c r="M72" s="38"/>
      <c r="BW72" s="24"/>
    </row>
    <row r="73" spans="1:75" ht="24.75" customHeight="1" x14ac:dyDescent="0.25">
      <c r="A73" s="27" t="s">
        <v>261</v>
      </c>
      <c r="B73" s="28" t="s">
        <v>260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>
        <f>I74+I75</f>
        <v>0</v>
      </c>
      <c r="J73" s="31">
        <f>J74+J75</f>
        <v>0</v>
      </c>
      <c r="L73" s="38"/>
      <c r="M73" s="38"/>
      <c r="BW73" s="24"/>
    </row>
    <row r="74" spans="1:75" ht="24.75" customHeight="1" x14ac:dyDescent="0.25">
      <c r="A74" s="27" t="s">
        <v>259</v>
      </c>
      <c r="B74" s="28" t="s">
        <v>258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257</v>
      </c>
      <c r="B75" s="28" t="s">
        <v>256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255</v>
      </c>
      <c r="B76" s="28" t="s">
        <v>254</v>
      </c>
      <c r="C76" s="29">
        <v>0</v>
      </c>
      <c r="D76" s="30">
        <v>0</v>
      </c>
      <c r="E76" s="18">
        <v>0</v>
      </c>
      <c r="F76" s="31">
        <v>0</v>
      </c>
      <c r="G76" s="31">
        <v>0</v>
      </c>
      <c r="H76" s="33">
        <f>ROUND(($I$108*0.09),5)</f>
        <v>11.32531</v>
      </c>
      <c r="I76" s="31"/>
      <c r="J76" s="31">
        <f>ROUND(H76*1000,2)</f>
        <v>11325.31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253</v>
      </c>
      <c r="B77" s="20" t="s">
        <v>252</v>
      </c>
      <c r="C77" s="19" t="s">
        <v>960</v>
      </c>
      <c r="D77" s="20">
        <v>0</v>
      </c>
      <c r="E77" s="21">
        <v>0</v>
      </c>
      <c r="F77" s="22" t="s">
        <v>960</v>
      </c>
      <c r="G77" s="22" t="s">
        <v>960</v>
      </c>
      <c r="H77" s="25">
        <v>0</v>
      </c>
      <c r="I77" s="26"/>
      <c r="J77" s="23">
        <f>ROUND(H77*1000,2)</f>
        <v>0</v>
      </c>
      <c r="K77" s="77"/>
      <c r="R77" s="79"/>
    </row>
    <row r="78" spans="1:75" ht="24.75" customHeight="1" x14ac:dyDescent="0.25">
      <c r="A78" s="27" t="s">
        <v>251</v>
      </c>
      <c r="B78" s="28" t="s">
        <v>250</v>
      </c>
      <c r="C78" s="29"/>
      <c r="D78" s="29"/>
      <c r="E78" s="29"/>
      <c r="F78" s="40"/>
      <c r="G78" s="40"/>
      <c r="H78" s="33">
        <f>ROUND(($I$108*0.07),5)</f>
        <v>8.8085699999999996</v>
      </c>
      <c r="I78" s="31">
        <f>I79+I80+I81+I82+I83+I84+I85</f>
        <v>0</v>
      </c>
      <c r="J78" s="31">
        <f>J79+J80+J81+J82+J83+J84+J85</f>
        <v>8808.57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249</v>
      </c>
      <c r="B79" s="28" t="s">
        <v>248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ref="J79:J84" si="4">ROUND(H79*1000,2)</f>
        <v>0</v>
      </c>
      <c r="L79" s="38"/>
      <c r="M79" s="38"/>
      <c r="BW79" s="24"/>
    </row>
    <row r="80" spans="1:75" ht="24.75" customHeight="1" x14ac:dyDescent="0.25">
      <c r="A80" s="27" t="s">
        <v>247</v>
      </c>
      <c r="B80" s="28" t="s">
        <v>246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245</v>
      </c>
      <c r="B81" s="28" t="s">
        <v>244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5.0334700000000003</v>
      </c>
      <c r="I81" s="31"/>
      <c r="J81" s="31">
        <f t="shared" si="4"/>
        <v>5033.47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243</v>
      </c>
      <c r="B82" s="28" t="s">
        <v>242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241</v>
      </c>
      <c r="B83" s="28" t="s">
        <v>240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239</v>
      </c>
      <c r="B84" s="28" t="s">
        <v>238</v>
      </c>
      <c r="C84" s="29">
        <v>0</v>
      </c>
      <c r="D84" s="30">
        <v>0</v>
      </c>
      <c r="E84" s="18">
        <v>0</v>
      </c>
      <c r="F84" s="31">
        <v>0</v>
      </c>
      <c r="G84" s="31">
        <v>0</v>
      </c>
      <c r="H84" s="33">
        <f>ROUND(($I$108*0.03),5)</f>
        <v>3.7751000000000001</v>
      </c>
      <c r="I84" s="31"/>
      <c r="J84" s="31">
        <f t="shared" si="4"/>
        <v>3775.1</v>
      </c>
      <c r="K84" s="3">
        <v>3</v>
      </c>
      <c r="BW84" s="24"/>
    </row>
    <row r="85" spans="1:75" s="78" customFormat="1" ht="53.25" customHeight="1" x14ac:dyDescent="0.25">
      <c r="A85" s="37" t="s">
        <v>237</v>
      </c>
      <c r="B85" s="20" t="s">
        <v>236</v>
      </c>
      <c r="C85" s="19" t="s">
        <v>960</v>
      </c>
      <c r="D85" s="20">
        <v>0</v>
      </c>
      <c r="E85" s="21">
        <v>0</v>
      </c>
      <c r="F85" s="22" t="s">
        <v>960</v>
      </c>
      <c r="G85" s="22" t="s">
        <v>960</v>
      </c>
      <c r="H85" s="25">
        <v>0</v>
      </c>
      <c r="I85" s="26"/>
      <c r="J85" s="23"/>
      <c r="K85" s="77"/>
      <c r="R85" s="79"/>
    </row>
    <row r="86" spans="1:75" ht="24.75" customHeight="1" x14ac:dyDescent="0.25">
      <c r="A86" s="27" t="s">
        <v>235</v>
      </c>
      <c r="B86" s="28" t="s">
        <v>234</v>
      </c>
      <c r="C86" s="29"/>
      <c r="D86" s="29"/>
      <c r="E86" s="29"/>
      <c r="F86" s="40"/>
      <c r="G86" s="40"/>
      <c r="H86" s="33">
        <f>H87+H88+H89+H90+H91+H92+H93+H94+H95+H96+H97+H98</f>
        <v>42.784490000000005</v>
      </c>
      <c r="I86" s="31">
        <f>I87+I88+I89+I90+I91+I92+I93+I94+I95+I96+I97+I98</f>
        <v>0</v>
      </c>
      <c r="J86" s="31">
        <f>J87+J88+J89+J90+J91+J92+J93+J94+J95+J96+J97+J98</f>
        <v>42784.49</v>
      </c>
      <c r="L86" s="38"/>
      <c r="M86" s="38"/>
      <c r="BW86" s="24"/>
    </row>
    <row r="87" spans="1:75" ht="24.75" customHeight="1" x14ac:dyDescent="0.25">
      <c r="A87" s="27" t="s">
        <v>233</v>
      </c>
      <c r="B87" s="28" t="s">
        <v>232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ROUND(H87*1000,2)</f>
        <v>0</v>
      </c>
      <c r="L87" s="38"/>
      <c r="M87" s="38"/>
      <c r="BW87" s="24"/>
    </row>
    <row r="88" spans="1:75" ht="24.75" customHeight="1" x14ac:dyDescent="0.25">
      <c r="A88" s="27" t="s">
        <v>231</v>
      </c>
      <c r="B88" s="28" t="s">
        <v>230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>ROUND(I88*1000,2)</f>
        <v>0</v>
      </c>
      <c r="L88" s="38"/>
      <c r="M88" s="38"/>
      <c r="BW88" s="24"/>
    </row>
    <row r="89" spans="1:75" ht="24.75" customHeight="1" x14ac:dyDescent="0.25">
      <c r="A89" s="27" t="s">
        <v>229</v>
      </c>
      <c r="B89" s="28" t="s">
        <v>228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ref="J89:J98" si="5">ROUND(H89*1000,2)</f>
        <v>0</v>
      </c>
      <c r="L89" s="38"/>
      <c r="M89" s="38"/>
      <c r="BW89" s="24"/>
    </row>
    <row r="90" spans="1:75" ht="24.75" customHeight="1" x14ac:dyDescent="0.25">
      <c r="A90" s="27" t="s">
        <v>227</v>
      </c>
      <c r="B90" s="28" t="s">
        <v>226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15.10041</v>
      </c>
      <c r="I90" s="31"/>
      <c r="J90" s="31">
        <f t="shared" si="5"/>
        <v>15100.41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225</v>
      </c>
      <c r="B91" s="28" t="s">
        <v>224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16.5" x14ac:dyDescent="0.25">
      <c r="A92" s="27" t="s">
        <v>223</v>
      </c>
      <c r="B92" s="28" t="s">
        <v>222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221</v>
      </c>
      <c r="B93" s="28" t="s">
        <v>220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16.5" x14ac:dyDescent="0.25">
      <c r="A94" s="27" t="s">
        <v>219</v>
      </c>
      <c r="B94" s="28" t="s">
        <v>218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217</v>
      </c>
      <c r="B95" s="28" t="s">
        <v>216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215</v>
      </c>
      <c r="B96" s="28" t="s">
        <v>214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20.133880000000001</v>
      </c>
      <c r="I96" s="31"/>
      <c r="J96" s="31">
        <f t="shared" si="5"/>
        <v>20133.88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213</v>
      </c>
      <c r="B97" s="28" t="s">
        <v>212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7.5502000000000002</v>
      </c>
      <c r="I97" s="31"/>
      <c r="J97" s="31">
        <f t="shared" si="5"/>
        <v>7550.2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211</v>
      </c>
      <c r="B98" s="20" t="s">
        <v>210</v>
      </c>
      <c r="C98" s="19">
        <v>0</v>
      </c>
      <c r="D98" s="20">
        <v>0</v>
      </c>
      <c r="E98" s="21">
        <v>0</v>
      </c>
      <c r="F98" s="22">
        <v>0</v>
      </c>
      <c r="G98" s="22">
        <v>0</v>
      </c>
      <c r="H98" s="25">
        <v>0</v>
      </c>
      <c r="I98" s="26"/>
      <c r="J98" s="23">
        <f t="shared" si="5"/>
        <v>0</v>
      </c>
      <c r="K98" s="77"/>
      <c r="R98" s="79"/>
    </row>
    <row r="99" spans="1:95" ht="24.75" customHeight="1" x14ac:dyDescent="0.25">
      <c r="A99" s="27" t="s">
        <v>209</v>
      </c>
      <c r="B99" s="28" t="s">
        <v>208</v>
      </c>
      <c r="C99" s="29"/>
      <c r="D99" s="29"/>
      <c r="E99" s="29"/>
      <c r="F99" s="40"/>
      <c r="G99" s="40"/>
      <c r="H99" s="33">
        <f>ROUND(($I$108*0.04),5)</f>
        <v>5.0334700000000003</v>
      </c>
      <c r="I99" s="31">
        <f>I100+I101+I102+I103</f>
        <v>0</v>
      </c>
      <c r="J99" s="31">
        <f>J100+J101+J102+J103</f>
        <v>42784.49</v>
      </c>
      <c r="K99" s="3">
        <v>4</v>
      </c>
      <c r="L99" s="38"/>
      <c r="M99" s="38"/>
      <c r="BW99" s="24"/>
    </row>
    <row r="100" spans="1:95" ht="24.75" customHeight="1" x14ac:dyDescent="0.25">
      <c r="A100" s="27" t="s">
        <v>207</v>
      </c>
      <c r="B100" s="28" t="s">
        <v>206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>
        <v>0</v>
      </c>
      <c r="J100" s="31">
        <f>ROUND(H100*1000,2)</f>
        <v>0</v>
      </c>
      <c r="L100" s="38"/>
      <c r="M100" s="38"/>
      <c r="BV100" s="4" t="s">
        <v>579</v>
      </c>
      <c r="BW100" s="24"/>
    </row>
    <row r="101" spans="1:95" ht="24.75" customHeight="1" x14ac:dyDescent="0.25">
      <c r="A101" s="27" t="s">
        <v>205</v>
      </c>
      <c r="B101" s="28" t="s">
        <v>204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16.5" x14ac:dyDescent="0.25">
      <c r="A102" s="27" t="s">
        <v>203</v>
      </c>
      <c r="B102" s="28" t="s">
        <v>202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201</v>
      </c>
      <c r="B103" s="20" t="s">
        <v>200</v>
      </c>
      <c r="C103" s="19">
        <v>0</v>
      </c>
      <c r="D103" s="20">
        <v>0</v>
      </c>
      <c r="E103" s="21">
        <v>0</v>
      </c>
      <c r="F103" s="22">
        <v>0</v>
      </c>
      <c r="G103" s="22">
        <v>0</v>
      </c>
      <c r="H103" s="25">
        <f>H104+H105+H106+H107+H108</f>
        <v>42.784490000000034</v>
      </c>
      <c r="I103" s="25"/>
      <c r="J103" s="23">
        <f>ROUND(H103*1000,2)</f>
        <v>42784.49</v>
      </c>
      <c r="K103" s="77"/>
      <c r="R103" s="79"/>
    </row>
    <row r="104" spans="1:95" ht="24.75" customHeight="1" x14ac:dyDescent="0.25">
      <c r="A104" s="27" t="s">
        <v>199</v>
      </c>
      <c r="B104" s="28" t="s">
        <v>198</v>
      </c>
      <c r="C104" s="29"/>
      <c r="D104" s="29"/>
      <c r="E104" s="29"/>
      <c r="F104" s="40"/>
      <c r="G104" s="40"/>
      <c r="H104" s="33">
        <f>I104</f>
        <v>159.831143</v>
      </c>
      <c r="I104" s="31">
        <f>I105+I106+I107+I108+I109</f>
        <v>159.831143</v>
      </c>
      <c r="J104" s="31">
        <f>J105+J106+J107+J108+J109</f>
        <v>-83052.239999999991</v>
      </c>
      <c r="L104" s="38"/>
      <c r="M104" s="38"/>
      <c r="BW104" s="24"/>
    </row>
    <row r="105" spans="1:95" ht="16.5" x14ac:dyDescent="0.25">
      <c r="A105" s="27" t="s">
        <v>197</v>
      </c>
      <c r="B105" s="28" t="s">
        <v>196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195</v>
      </c>
      <c r="B106" s="28" t="s">
        <v>194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8.1793899999999997</v>
      </c>
      <c r="I106" s="31"/>
      <c r="J106" s="31">
        <f>ROUND(H106*1000,2)</f>
        <v>8179.39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193</v>
      </c>
      <c r="B107" s="28" t="s">
        <v>192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191</v>
      </c>
      <c r="B108" s="28" t="s">
        <v>190</v>
      </c>
      <c r="C108" s="29">
        <v>0</v>
      </c>
      <c r="D108" s="30">
        <v>0</v>
      </c>
      <c r="E108" s="18">
        <v>0</v>
      </c>
      <c r="F108" s="31">
        <v>0</v>
      </c>
      <c r="G108" s="31">
        <v>0</v>
      </c>
      <c r="H108" s="32">
        <f>I108-H47-H53-H63-H68-H77-H85-H98-H106</f>
        <v>-125.22604299999998</v>
      </c>
      <c r="I108" s="34">
        <f>J197-I138-H181</f>
        <v>125.83673</v>
      </c>
      <c r="J108" s="31">
        <f>ROUND(H108*1000,2)</f>
        <v>-125226.04</v>
      </c>
      <c r="L108" s="38"/>
      <c r="M108" s="38"/>
      <c r="BW108" s="24"/>
    </row>
    <row r="109" spans="1:95" s="74" customFormat="1" ht="70.5" customHeight="1" x14ac:dyDescent="0.25">
      <c r="A109" s="65" t="s">
        <v>189</v>
      </c>
      <c r="B109" s="66" t="s">
        <v>188</v>
      </c>
      <c r="C109" s="67" t="s">
        <v>960</v>
      </c>
      <c r="D109" s="68">
        <v>0</v>
      </c>
      <c r="E109" s="69">
        <v>0</v>
      </c>
      <c r="F109" s="70" t="s">
        <v>960</v>
      </c>
      <c r="G109" s="70" t="s">
        <v>960</v>
      </c>
      <c r="H109" s="71">
        <f>I109</f>
        <v>33.994413000000009</v>
      </c>
      <c r="I109" s="71">
        <f>J198-I139</f>
        <v>33.994413000000009</v>
      </c>
      <c r="J109" s="72">
        <f>ROUND(H109*1000,2)</f>
        <v>33994.410000000003</v>
      </c>
      <c r="K109" s="73"/>
    </row>
    <row r="110" spans="1:95" ht="36.75" customHeight="1" x14ac:dyDescent="0.25">
      <c r="A110" s="27" t="s">
        <v>187</v>
      </c>
      <c r="B110" s="28" t="s">
        <v>186</v>
      </c>
      <c r="C110" s="29">
        <v>1</v>
      </c>
      <c r="D110" s="29"/>
      <c r="E110" s="29"/>
      <c r="F110" s="40">
        <v>1</v>
      </c>
      <c r="G110" s="40">
        <f>H110*1000</f>
        <v>0</v>
      </c>
      <c r="H110" s="33">
        <f>ROUND(($I$138*0.05),5)</f>
        <v>0</v>
      </c>
      <c r="I110" s="31">
        <f>I111+I112+I113+I114+I115+I116+I117+I118+I119+I120+I121+I122+I123+I124+I125+I126+I127+I128+I129+I130+I131+I132+I133+I134+I135+I136+I137+I138+I139</f>
        <v>100.34029699999998</v>
      </c>
      <c r="J110" s="31">
        <f>J111+J112+J113+J114+J115+J116+J117+J118+J119+J120+J121+J122+J123+J124+J125+J126+J127+J128+J129+J130+J131+J132+J133+J134+J135+J136+J137+J138+J139</f>
        <v>21015</v>
      </c>
      <c r="L110" s="38"/>
      <c r="M110" s="38"/>
      <c r="BV110" s="4" t="s">
        <v>587</v>
      </c>
      <c r="BW110" s="24"/>
      <c r="CQ110" s="4" t="s">
        <v>587</v>
      </c>
    </row>
    <row r="111" spans="1:95" ht="44.25" customHeight="1" x14ac:dyDescent="0.25">
      <c r="A111" s="27" t="s">
        <v>185</v>
      </c>
      <c r="B111" s="28" t="s">
        <v>184</v>
      </c>
      <c r="C111" s="29">
        <v>1</v>
      </c>
      <c r="D111" s="29"/>
      <c r="E111" s="29"/>
      <c r="F111" s="40">
        <v>1</v>
      </c>
      <c r="G111" s="40">
        <f>H111*1000</f>
        <v>0</v>
      </c>
      <c r="H111" s="33">
        <f>ROUND(($I$138*0.25),5)</f>
        <v>0</v>
      </c>
      <c r="I111" s="31"/>
      <c r="J111" s="31">
        <f t="shared" ref="J111:J138" si="6">ROUND(H111*1000,2)</f>
        <v>0</v>
      </c>
      <c r="L111" s="38"/>
      <c r="M111" s="38"/>
      <c r="BW111" s="24"/>
    </row>
    <row r="112" spans="1:95" ht="24.75" customHeight="1" x14ac:dyDescent="0.25">
      <c r="A112" s="27" t="s">
        <v>183</v>
      </c>
      <c r="B112" s="28" t="s">
        <v>182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181</v>
      </c>
      <c r="B113" s="28" t="s">
        <v>180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179</v>
      </c>
      <c r="B114" s="28" t="s">
        <v>178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177</v>
      </c>
      <c r="B115" s="28" t="s">
        <v>176</v>
      </c>
      <c r="C115" s="29">
        <v>0</v>
      </c>
      <c r="D115" s="28" t="s">
        <v>121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175</v>
      </c>
      <c r="B116" s="28" t="s">
        <v>174</v>
      </c>
      <c r="C116" s="29">
        <v>1</v>
      </c>
      <c r="D116" s="30"/>
      <c r="E116" s="18"/>
      <c r="F116" s="31">
        <v>1</v>
      </c>
      <c r="G116" s="31">
        <f>H116*1000</f>
        <v>0</v>
      </c>
      <c r="H116" s="32">
        <f>ROUND(($I$138*0.12),5)</f>
        <v>0</v>
      </c>
      <c r="I116" s="31"/>
      <c r="J116" s="31">
        <f t="shared" si="6"/>
        <v>0</v>
      </c>
      <c r="BW116" s="24"/>
    </row>
    <row r="117" spans="1:75" ht="24.75" customHeight="1" x14ac:dyDescent="0.25">
      <c r="A117" s="27" t="s">
        <v>173</v>
      </c>
      <c r="B117" s="28" t="s">
        <v>172</v>
      </c>
      <c r="C117" s="29">
        <v>0</v>
      </c>
      <c r="D117" s="30" t="s">
        <v>121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63" x14ac:dyDescent="0.25">
      <c r="A118" s="27" t="s">
        <v>171</v>
      </c>
      <c r="B118" s="28" t="s">
        <v>170</v>
      </c>
      <c r="C118" s="29">
        <v>0</v>
      </c>
      <c r="D118" s="28" t="s">
        <v>169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168</v>
      </c>
      <c r="B119" s="28" t="s">
        <v>167</v>
      </c>
      <c r="C119" s="29">
        <v>0</v>
      </c>
      <c r="D119" s="28" t="s">
        <v>32</v>
      </c>
      <c r="E119" s="18" t="s">
        <v>31</v>
      </c>
      <c r="F119" s="40">
        <v>0</v>
      </c>
      <c r="G119" s="31">
        <v>0</v>
      </c>
      <c r="H119" s="34">
        <v>0</v>
      </c>
      <c r="I119" s="31"/>
      <c r="J119" s="31">
        <f t="shared" si="6"/>
        <v>0</v>
      </c>
      <c r="BW119" s="24"/>
    </row>
    <row r="120" spans="1:75" ht="31.5" x14ac:dyDescent="0.25">
      <c r="A120" s="27" t="s">
        <v>166</v>
      </c>
      <c r="B120" s="28" t="s">
        <v>165</v>
      </c>
      <c r="C120" s="29">
        <f>IF(F120&gt;0,1,0)</f>
        <v>0</v>
      </c>
      <c r="D120" s="28" t="s">
        <v>105</v>
      </c>
      <c r="E120" s="18" t="s">
        <v>31</v>
      </c>
      <c r="F120" s="40">
        <v>0</v>
      </c>
      <c r="G120" s="31"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164</v>
      </c>
      <c r="B121" s="28" t="s">
        <v>163</v>
      </c>
      <c r="C121" s="29">
        <f>IF(H121,1,0)</f>
        <v>0</v>
      </c>
      <c r="D121" s="28" t="s">
        <v>32</v>
      </c>
      <c r="E121" s="18" t="s">
        <v>31</v>
      </c>
      <c r="F121" s="40">
        <f>C121</f>
        <v>0</v>
      </c>
      <c r="G121" s="31">
        <f>H121*1000</f>
        <v>0</v>
      </c>
      <c r="H121" s="34">
        <v>0</v>
      </c>
      <c r="I121" s="31">
        <v>0</v>
      </c>
      <c r="J121" s="31">
        <f t="shared" si="6"/>
        <v>0</v>
      </c>
      <c r="BW121" s="24"/>
    </row>
    <row r="122" spans="1:75" ht="56.25" customHeight="1" x14ac:dyDescent="0.25">
      <c r="A122" s="27" t="s">
        <v>162</v>
      </c>
      <c r="B122" s="28" t="s">
        <v>161</v>
      </c>
      <c r="C122" s="29">
        <v>1</v>
      </c>
      <c r="D122" s="28" t="s">
        <v>32</v>
      </c>
      <c r="E122" s="18" t="s">
        <v>31</v>
      </c>
      <c r="F122" s="40">
        <v>1</v>
      </c>
      <c r="G122" s="31">
        <f>H122*1000</f>
        <v>21015</v>
      </c>
      <c r="H122" s="34">
        <v>21.015000000000001</v>
      </c>
      <c r="I122" s="31">
        <v>21.02</v>
      </c>
      <c r="J122" s="31">
        <f t="shared" si="6"/>
        <v>21015</v>
      </c>
      <c r="BW122" s="24"/>
    </row>
    <row r="123" spans="1:75" ht="55.5" customHeight="1" x14ac:dyDescent="0.25">
      <c r="A123" s="27" t="s">
        <v>160</v>
      </c>
      <c r="B123" s="28" t="s">
        <v>159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158</v>
      </c>
      <c r="B124" s="28" t="s">
        <v>157</v>
      </c>
      <c r="C124" s="29">
        <v>0</v>
      </c>
      <c r="D124" s="30" t="s">
        <v>121</v>
      </c>
      <c r="E124" s="18" t="s">
        <v>31</v>
      </c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156</v>
      </c>
      <c r="B125" s="28" t="s">
        <v>155</v>
      </c>
      <c r="C125" s="29">
        <v>1</v>
      </c>
      <c r="D125" s="30"/>
      <c r="E125" s="18"/>
      <c r="F125" s="31">
        <v>1</v>
      </c>
      <c r="G125" s="31">
        <f>H125*1000</f>
        <v>0</v>
      </c>
      <c r="H125" s="32">
        <f>ROUND(($I$138*0.15),5)</f>
        <v>0</v>
      </c>
      <c r="I125" s="31"/>
      <c r="J125" s="31">
        <f t="shared" si="6"/>
        <v>0</v>
      </c>
      <c r="BW125" s="24"/>
    </row>
    <row r="126" spans="1:75" ht="54" customHeight="1" x14ac:dyDescent="0.25">
      <c r="A126" s="27" t="s">
        <v>153</v>
      </c>
      <c r="B126" s="28" t="s">
        <v>152</v>
      </c>
      <c r="C126" s="29">
        <v>1</v>
      </c>
      <c r="D126" s="30"/>
      <c r="E126" s="18"/>
      <c r="F126" s="31">
        <v>1</v>
      </c>
      <c r="G126" s="31">
        <f>H126*1000</f>
        <v>0</v>
      </c>
      <c r="H126" s="32">
        <f>ROUND(($I$138*0.11),5)</f>
        <v>0</v>
      </c>
      <c r="I126" s="31"/>
      <c r="J126" s="31">
        <f t="shared" si="6"/>
        <v>0</v>
      </c>
      <c r="BW126" s="24"/>
    </row>
    <row r="127" spans="1:75" ht="57.75" customHeight="1" x14ac:dyDescent="0.25">
      <c r="A127" s="27" t="s">
        <v>151</v>
      </c>
      <c r="B127" s="28" t="s">
        <v>150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149</v>
      </c>
      <c r="B128" s="28" t="s">
        <v>148</v>
      </c>
      <c r="C128" s="29">
        <v>1</v>
      </c>
      <c r="D128" s="30"/>
      <c r="E128" s="18"/>
      <c r="F128" s="31">
        <v>1</v>
      </c>
      <c r="G128" s="31">
        <f>H128*1000</f>
        <v>0</v>
      </c>
      <c r="H128" s="32">
        <f>ROUND(($I$138*0.07),5)</f>
        <v>0</v>
      </c>
      <c r="I128" s="31"/>
      <c r="J128" s="31">
        <f t="shared" si="6"/>
        <v>0</v>
      </c>
      <c r="BW128" s="24"/>
    </row>
    <row r="129" spans="1:95" ht="55.5" customHeight="1" x14ac:dyDescent="0.25">
      <c r="A129" s="27" t="s">
        <v>147</v>
      </c>
      <c r="B129" s="28" t="s">
        <v>146</v>
      </c>
      <c r="C129" s="29">
        <v>1</v>
      </c>
      <c r="D129" s="30"/>
      <c r="E129" s="18"/>
      <c r="F129" s="31">
        <v>1</v>
      </c>
      <c r="G129" s="31">
        <f>H129*1000</f>
        <v>0</v>
      </c>
      <c r="H129" s="32">
        <f>ROUND(($I$138*0.18),5)</f>
        <v>0</v>
      </c>
      <c r="I129" s="31"/>
      <c r="J129" s="31">
        <f t="shared" si="6"/>
        <v>0</v>
      </c>
      <c r="BW129" s="24"/>
    </row>
    <row r="130" spans="1:95" ht="24.75" customHeight="1" x14ac:dyDescent="0.25">
      <c r="A130" s="27" t="s">
        <v>145</v>
      </c>
      <c r="B130" s="28" t="s">
        <v>144</v>
      </c>
      <c r="C130" s="29">
        <v>0</v>
      </c>
      <c r="D130" s="30" t="s">
        <v>121</v>
      </c>
      <c r="E130" s="18" t="s">
        <v>31</v>
      </c>
      <c r="F130" s="31">
        <v>0</v>
      </c>
      <c r="G130" s="31">
        <v>0</v>
      </c>
      <c r="H130" s="32">
        <v>0</v>
      </c>
      <c r="I130" s="31"/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143</v>
      </c>
      <c r="B131" s="28" t="s">
        <v>142</v>
      </c>
      <c r="C131" s="29">
        <v>0</v>
      </c>
      <c r="D131" s="30" t="s">
        <v>4</v>
      </c>
      <c r="E131" s="18"/>
      <c r="F131" s="31">
        <v>0</v>
      </c>
      <c r="G131" s="31">
        <v>0</v>
      </c>
      <c r="H131" s="32">
        <v>0</v>
      </c>
      <c r="I131" s="31">
        <v>0</v>
      </c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141</v>
      </c>
      <c r="B132" s="28" t="s">
        <v>140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139</v>
      </c>
      <c r="B133" s="28" t="s">
        <v>138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137</v>
      </c>
      <c r="B134" s="28" t="s">
        <v>136</v>
      </c>
      <c r="C134" s="29">
        <v>0</v>
      </c>
      <c r="D134" s="30" t="s">
        <v>105</v>
      </c>
      <c r="E134" s="18" t="s">
        <v>31</v>
      </c>
      <c r="F134" s="31">
        <v>0</v>
      </c>
      <c r="G134" s="31">
        <v>0</v>
      </c>
      <c r="H134" s="32">
        <v>0</v>
      </c>
      <c r="I134" s="31"/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135</v>
      </c>
      <c r="B135" s="28" t="s">
        <v>134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133</v>
      </c>
      <c r="B136" s="28" t="s">
        <v>132</v>
      </c>
      <c r="C136" s="29">
        <v>0</v>
      </c>
      <c r="D136" s="28" t="s">
        <v>4</v>
      </c>
      <c r="E136" s="18"/>
      <c r="F136" s="40">
        <v>0</v>
      </c>
      <c r="G136" s="31">
        <v>0</v>
      </c>
      <c r="H136" s="34">
        <v>0</v>
      </c>
      <c r="I136" s="31">
        <v>0</v>
      </c>
      <c r="J136" s="31">
        <f t="shared" si="6"/>
        <v>0</v>
      </c>
      <c r="BW136" s="24"/>
    </row>
    <row r="137" spans="1:95" ht="39" customHeight="1" x14ac:dyDescent="0.25">
      <c r="A137" s="27" t="s">
        <v>131</v>
      </c>
      <c r="B137" s="28" t="s">
        <v>130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129</v>
      </c>
      <c r="B138" s="28" t="s">
        <v>128</v>
      </c>
      <c r="C138" s="29">
        <v>0</v>
      </c>
      <c r="D138" s="30" t="s">
        <v>37</v>
      </c>
      <c r="E138" s="18" t="s">
        <v>31</v>
      </c>
      <c r="F138" s="31">
        <v>0</v>
      </c>
      <c r="G138" s="31">
        <v>0</v>
      </c>
      <c r="H138" s="34">
        <f>I138-H110-H111-H125-H126-H127-H128-H129-H116</f>
        <v>0</v>
      </c>
      <c r="I138" s="34"/>
      <c r="J138" s="31">
        <f t="shared" si="6"/>
        <v>0</v>
      </c>
      <c r="K138" s="82"/>
      <c r="BW138" s="24"/>
    </row>
    <row r="139" spans="1:95" s="74" customFormat="1" ht="48.75" customHeight="1" x14ac:dyDescent="0.25">
      <c r="A139" s="65" t="s">
        <v>127</v>
      </c>
      <c r="B139" s="66" t="s">
        <v>126</v>
      </c>
      <c r="C139" s="67" t="s">
        <v>960</v>
      </c>
      <c r="D139" s="68">
        <v>0</v>
      </c>
      <c r="E139" s="69">
        <v>0</v>
      </c>
      <c r="F139" s="70" t="s">
        <v>960</v>
      </c>
      <c r="G139" s="70" t="s">
        <v>960</v>
      </c>
      <c r="H139" s="71">
        <f>I139</f>
        <v>79.320296999999982</v>
      </c>
      <c r="I139" s="72">
        <f>J198*0.7</f>
        <v>79.320296999999982</v>
      </c>
      <c r="J139" s="72">
        <f>ROUND(L20,2)</f>
        <v>0</v>
      </c>
      <c r="K139" s="73"/>
    </row>
    <row r="140" spans="1:95" ht="54" customHeight="1" x14ac:dyDescent="0.25">
      <c r="A140" s="27" t="s">
        <v>125</v>
      </c>
      <c r="B140" s="28" t="s">
        <v>124</v>
      </c>
      <c r="C140" s="29"/>
      <c r="D140" s="28"/>
      <c r="E140" s="18"/>
      <c r="F140" s="40"/>
      <c r="G140" s="31"/>
      <c r="H140" s="34">
        <v>0</v>
      </c>
      <c r="I140" s="31">
        <f>I141+I142+I143+I144+I145+I146+I147+I148+I149+I150+I151</f>
        <v>0</v>
      </c>
      <c r="J140" s="31">
        <f>J141+J142+J143+J144+J145+J146+J147+J148+J149+J150+J151</f>
        <v>0</v>
      </c>
      <c r="BV140" s="4" t="s">
        <v>586</v>
      </c>
      <c r="BW140" s="24"/>
      <c r="CQ140" s="4" t="s">
        <v>964</v>
      </c>
    </row>
    <row r="141" spans="1:95" ht="24" customHeight="1" x14ac:dyDescent="0.25">
      <c r="A141" s="27" t="s">
        <v>123</v>
      </c>
      <c r="B141" s="28" t="s">
        <v>122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/>
      <c r="BW141" s="24"/>
    </row>
    <row r="142" spans="1:95" ht="39" customHeight="1" x14ac:dyDescent="0.25">
      <c r="A142" s="27" t="s">
        <v>120</v>
      </c>
      <c r="B142" s="28" t="s">
        <v>119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>
        <f>ROUND(H142*1000,2)</f>
        <v>0</v>
      </c>
      <c r="BW142" s="24"/>
    </row>
    <row r="143" spans="1:95" ht="25.5" customHeight="1" x14ac:dyDescent="0.25">
      <c r="A143" s="27" t="s">
        <v>118</v>
      </c>
      <c r="B143" s="28" t="s">
        <v>117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116</v>
      </c>
      <c r="B144" s="28" t="s">
        <v>115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114</v>
      </c>
      <c r="B145" s="28" t="s">
        <v>113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111</v>
      </c>
      <c r="B146" s="28" t="s">
        <v>110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109</v>
      </c>
      <c r="B147" s="28" t="s">
        <v>108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107</v>
      </c>
      <c r="B148" s="28" t="s">
        <v>106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104</v>
      </c>
      <c r="B149" s="28" t="s">
        <v>103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101</v>
      </c>
      <c r="B150" s="28" t="s">
        <v>100</v>
      </c>
      <c r="C150" s="29">
        <v>0</v>
      </c>
      <c r="D150" s="30" t="s">
        <v>121</v>
      </c>
      <c r="E150" s="18" t="s">
        <v>31</v>
      </c>
      <c r="F150" s="31">
        <v>0</v>
      </c>
      <c r="G150" s="31">
        <v>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98</v>
      </c>
      <c r="B151" s="66" t="s">
        <v>97</v>
      </c>
      <c r="C151" s="67" t="s">
        <v>960</v>
      </c>
      <c r="D151" s="68">
        <v>0</v>
      </c>
      <c r="E151" s="69">
        <v>0</v>
      </c>
      <c r="F151" s="70" t="s">
        <v>960</v>
      </c>
      <c r="G151" s="70" t="s">
        <v>960</v>
      </c>
      <c r="H151" s="71">
        <v>0</v>
      </c>
      <c r="I151" s="72"/>
      <c r="J151" s="72"/>
      <c r="K151" s="73"/>
    </row>
    <row r="152" spans="1:75" ht="25.5" customHeight="1" x14ac:dyDescent="0.25">
      <c r="A152" s="27" t="s">
        <v>96</v>
      </c>
      <c r="B152" s="28" t="s">
        <v>95</v>
      </c>
      <c r="C152" s="29"/>
      <c r="D152" s="28"/>
      <c r="E152" s="36"/>
      <c r="F152" s="40"/>
      <c r="G152" s="40"/>
      <c r="H152" s="32">
        <v>0</v>
      </c>
      <c r="I152" s="35">
        <f>I153+I154+I155</f>
        <v>0</v>
      </c>
      <c r="J152" s="31">
        <f>J153+J154+J155</f>
        <v>0</v>
      </c>
      <c r="BW152" s="24"/>
    </row>
    <row r="153" spans="1:75" ht="48.75" customHeight="1" x14ac:dyDescent="0.25">
      <c r="A153" s="27" t="s">
        <v>94</v>
      </c>
      <c r="B153" s="28" t="s">
        <v>93</v>
      </c>
      <c r="C153" s="29">
        <v>0</v>
      </c>
      <c r="D153" s="28" t="s">
        <v>92</v>
      </c>
      <c r="E153" s="36" t="s">
        <v>59</v>
      </c>
      <c r="F153" s="40">
        <v>0</v>
      </c>
      <c r="G153" s="40">
        <v>0</v>
      </c>
      <c r="H153" s="33">
        <f>ROUND((C153*F153*G153/1000),5)</f>
        <v>0</v>
      </c>
      <c r="I153" s="39"/>
      <c r="J153" s="39"/>
      <c r="BW153" s="24"/>
    </row>
    <row r="154" spans="1:75" ht="39" customHeight="1" x14ac:dyDescent="0.25">
      <c r="A154" s="27" t="s">
        <v>91</v>
      </c>
      <c r="B154" s="28" t="s">
        <v>90</v>
      </c>
      <c r="C154" s="29">
        <v>0</v>
      </c>
      <c r="D154" s="30" t="s">
        <v>4</v>
      </c>
      <c r="E154" s="18" t="s">
        <v>31</v>
      </c>
      <c r="F154" s="31">
        <v>0</v>
      </c>
      <c r="G154" s="31">
        <v>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89</v>
      </c>
      <c r="B155" s="66" t="s">
        <v>88</v>
      </c>
      <c r="C155" s="67" t="s">
        <v>960</v>
      </c>
      <c r="D155" s="68">
        <v>0</v>
      </c>
      <c r="E155" s="69">
        <v>0</v>
      </c>
      <c r="F155" s="70" t="s">
        <v>960</v>
      </c>
      <c r="G155" s="70" t="s">
        <v>960</v>
      </c>
      <c r="H155" s="71">
        <v>0</v>
      </c>
      <c r="I155" s="72"/>
      <c r="J155" s="72"/>
      <c r="K155" s="73"/>
    </row>
    <row r="156" spans="1:75" ht="39" customHeight="1" x14ac:dyDescent="0.25">
      <c r="A156" s="27" t="s">
        <v>87</v>
      </c>
      <c r="B156" s="28" t="s">
        <v>86</v>
      </c>
      <c r="C156" s="29"/>
      <c r="D156" s="28"/>
      <c r="E156" s="18"/>
      <c r="F156" s="40"/>
      <c r="G156" s="31"/>
      <c r="H156" s="34">
        <v>0</v>
      </c>
      <c r="I156" s="31">
        <f>I157+I158+I159+I160</f>
        <v>0</v>
      </c>
      <c r="J156" s="31">
        <f ca="1">J157+J158+J159+J160</f>
        <v>0</v>
      </c>
      <c r="BW156" s="24"/>
    </row>
    <row r="157" spans="1:75" ht="39" customHeight="1" x14ac:dyDescent="0.25">
      <c r="A157" s="27" t="s">
        <v>85</v>
      </c>
      <c r="B157" s="28" t="s">
        <v>84</v>
      </c>
      <c r="C157" s="29">
        <v>0</v>
      </c>
      <c r="D157" s="28" t="s">
        <v>32</v>
      </c>
      <c r="E157" s="18" t="s">
        <v>31</v>
      </c>
      <c r="F157" s="40">
        <v>0</v>
      </c>
      <c r="G157" s="31">
        <v>0</v>
      </c>
      <c r="H157" s="34">
        <v>0</v>
      </c>
      <c r="I157" s="31"/>
      <c r="J157" s="31">
        <f>ROUND(H157*1000,2)</f>
        <v>0</v>
      </c>
      <c r="BW157" s="24"/>
    </row>
    <row r="158" spans="1:75" ht="54" customHeight="1" x14ac:dyDescent="0.25">
      <c r="A158" s="27" t="s">
        <v>83</v>
      </c>
      <c r="B158" s="28" t="s">
        <v>82</v>
      </c>
      <c r="C158" s="29">
        <f ca="1">IF(F158&gt;0,12,0)</f>
        <v>0</v>
      </c>
      <c r="D158" s="28" t="s">
        <v>92</v>
      </c>
      <c r="E158" s="36" t="s">
        <v>59</v>
      </c>
      <c r="F158" s="40">
        <f ca="1">IF(J158&gt;0,F153,0)</f>
        <v>0</v>
      </c>
      <c r="G158" s="40">
        <f ca="1">IF(F158&gt;0,J158/C158/F158,0)</f>
        <v>0</v>
      </c>
      <c r="H158" s="32">
        <f ca="1">ROUND((C158*F158*G158/1000),5)</f>
        <v>0</v>
      </c>
      <c r="I158" s="35">
        <v>0</v>
      </c>
      <c r="J158" s="31">
        <f ca="1">ROUND(H158*1000,2)</f>
        <v>0</v>
      </c>
      <c r="BW158" s="24"/>
    </row>
    <row r="159" spans="1:75" ht="39" customHeight="1" x14ac:dyDescent="0.25">
      <c r="A159" s="27" t="s">
        <v>80</v>
      </c>
      <c r="B159" s="28" t="s">
        <v>79</v>
      </c>
      <c r="C159" s="29">
        <v>0</v>
      </c>
      <c r="D159" s="30" t="s">
        <v>78</v>
      </c>
      <c r="E159" s="18" t="s">
        <v>31</v>
      </c>
      <c r="F159" s="31">
        <v>0</v>
      </c>
      <c r="G159" s="31">
        <v>0</v>
      </c>
      <c r="H159" s="34">
        <v>0</v>
      </c>
      <c r="I159" s="31"/>
      <c r="J159" s="31">
        <f>ROUND(H159*1000,2)</f>
        <v>0</v>
      </c>
      <c r="BW159" s="24"/>
    </row>
    <row r="160" spans="1:75" s="74" customFormat="1" ht="48.75" customHeight="1" x14ac:dyDescent="0.25">
      <c r="A160" s="65" t="s">
        <v>77</v>
      </c>
      <c r="B160" s="66" t="s">
        <v>76</v>
      </c>
      <c r="C160" s="67" t="s">
        <v>960</v>
      </c>
      <c r="D160" s="68">
        <v>0</v>
      </c>
      <c r="E160" s="69">
        <v>0</v>
      </c>
      <c r="F160" s="70" t="s">
        <v>960</v>
      </c>
      <c r="G160" s="70" t="s">
        <v>960</v>
      </c>
      <c r="H160" s="71">
        <v>0</v>
      </c>
      <c r="I160" s="72"/>
      <c r="J160" s="72"/>
      <c r="K160" s="73"/>
    </row>
    <row r="161" spans="1:75" ht="39" customHeight="1" x14ac:dyDescent="0.25">
      <c r="A161" s="27" t="s">
        <v>75</v>
      </c>
      <c r="B161" s="28" t="s">
        <v>74</v>
      </c>
      <c r="C161" s="29"/>
      <c r="D161" s="28"/>
      <c r="E161" s="18"/>
      <c r="F161" s="40"/>
      <c r="G161" s="31"/>
      <c r="H161" s="34">
        <f>H162+H163+H164+H165</f>
        <v>0</v>
      </c>
      <c r="I161" s="31">
        <f>I162+I163+I164+I165</f>
        <v>0</v>
      </c>
      <c r="J161" s="31">
        <f>J162+J163+J164+J165</f>
        <v>0</v>
      </c>
      <c r="BW161" s="24"/>
    </row>
    <row r="162" spans="1:75" ht="25.5" customHeight="1" x14ac:dyDescent="0.25">
      <c r="A162" s="27" t="s">
        <v>73</v>
      </c>
      <c r="B162" s="28" t="s">
        <v>72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71</v>
      </c>
      <c r="B163" s="28" t="s">
        <v>70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/>
      <c r="J163" s="31">
        <f>ROUND(H163*1000,2)</f>
        <v>0</v>
      </c>
      <c r="BW163" s="24"/>
    </row>
    <row r="164" spans="1:75" ht="39" customHeight="1" x14ac:dyDescent="0.25">
      <c r="A164" s="27" t="s">
        <v>69</v>
      </c>
      <c r="B164" s="28" t="s">
        <v>68</v>
      </c>
      <c r="C164" s="29">
        <v>0</v>
      </c>
      <c r="D164" s="30"/>
      <c r="E164" s="18"/>
      <c r="F164" s="31">
        <v>0</v>
      </c>
      <c r="G164" s="31">
        <v>0</v>
      </c>
      <c r="H164" s="34">
        <v>0</v>
      </c>
      <c r="I164" s="31">
        <v>0</v>
      </c>
      <c r="J164" s="31">
        <f>ROUND(H164*1000,2)</f>
        <v>0</v>
      </c>
      <c r="BW164" s="24"/>
    </row>
    <row r="165" spans="1:75" s="74" customFormat="1" ht="48.75" customHeight="1" x14ac:dyDescent="0.25">
      <c r="A165" s="65" t="s">
        <v>67</v>
      </c>
      <c r="B165" s="66" t="s">
        <v>66</v>
      </c>
      <c r="C165" s="67" t="s">
        <v>960</v>
      </c>
      <c r="D165" s="68">
        <v>0</v>
      </c>
      <c r="E165" s="69">
        <v>0</v>
      </c>
      <c r="F165" s="70" t="s">
        <v>960</v>
      </c>
      <c r="G165" s="70" t="s">
        <v>960</v>
      </c>
      <c r="H165" s="71">
        <v>0</v>
      </c>
      <c r="I165" s="72"/>
      <c r="J165" s="72"/>
      <c r="K165" s="73"/>
    </row>
    <row r="166" spans="1:75" ht="39" customHeight="1" x14ac:dyDescent="0.25">
      <c r="A166" s="27" t="s">
        <v>65</v>
      </c>
      <c r="B166" s="28" t="s">
        <v>64</v>
      </c>
      <c r="C166" s="29"/>
      <c r="D166" s="30"/>
      <c r="E166" s="18"/>
      <c r="F166" s="31"/>
      <c r="G166" s="31"/>
      <c r="H166" s="34">
        <f>H167+H168+H169</f>
        <v>14.872999999999999</v>
      </c>
      <c r="I166" s="31">
        <f>I167+I168+I169</f>
        <v>14.87</v>
      </c>
      <c r="J166" s="31">
        <f>J167+J168+J169</f>
        <v>14873</v>
      </c>
      <c r="BW166" s="24"/>
    </row>
    <row r="167" spans="1:75" ht="56.25" customHeight="1" x14ac:dyDescent="0.25">
      <c r="A167" s="27" t="s">
        <v>63</v>
      </c>
      <c r="B167" s="28" t="s">
        <v>62</v>
      </c>
      <c r="C167" s="29">
        <f>IF(H167&gt;0,1,0)</f>
        <v>1</v>
      </c>
      <c r="D167" s="28" t="s">
        <v>32</v>
      </c>
      <c r="E167" s="18" t="s">
        <v>59</v>
      </c>
      <c r="F167" s="40">
        <f>IF(H167&gt;0,1,0)</f>
        <v>1</v>
      </c>
      <c r="G167" s="31">
        <f>J167</f>
        <v>14873</v>
      </c>
      <c r="H167" s="34">
        <v>14.872999999999999</v>
      </c>
      <c r="I167" s="31">
        <v>14.87</v>
      </c>
      <c r="J167" s="31">
        <f>ROUND(H167*1000,2)</f>
        <v>14873</v>
      </c>
      <c r="BW167" s="24"/>
    </row>
    <row r="168" spans="1:75" ht="39" customHeight="1" x14ac:dyDescent="0.25">
      <c r="A168" s="27" t="s">
        <v>61</v>
      </c>
      <c r="B168" s="28" t="s">
        <v>60</v>
      </c>
      <c r="C168" s="29">
        <v>0</v>
      </c>
      <c r="D168" s="30" t="s">
        <v>37</v>
      </c>
      <c r="E168" s="18" t="s">
        <v>59</v>
      </c>
      <c r="F168" s="31">
        <v>0</v>
      </c>
      <c r="G168" s="31">
        <v>0</v>
      </c>
      <c r="H168" s="34">
        <v>0</v>
      </c>
      <c r="I168" s="31"/>
      <c r="J168" s="31">
        <f>ROUND(H168*1000,2)</f>
        <v>0</v>
      </c>
      <c r="BW168" s="24"/>
    </row>
    <row r="169" spans="1:75" s="74" customFormat="1" ht="48.75" customHeight="1" x14ac:dyDescent="0.25">
      <c r="A169" s="65" t="s">
        <v>58</v>
      </c>
      <c r="B169" s="66" t="s">
        <v>57</v>
      </c>
      <c r="C169" s="67" t="s">
        <v>960</v>
      </c>
      <c r="D169" s="68">
        <v>0</v>
      </c>
      <c r="E169" s="69">
        <v>0</v>
      </c>
      <c r="F169" s="70" t="s">
        <v>960</v>
      </c>
      <c r="G169" s="70" t="s">
        <v>960</v>
      </c>
      <c r="H169" s="71">
        <v>0</v>
      </c>
      <c r="I169" s="72"/>
      <c r="J169" s="72"/>
      <c r="K169" s="73"/>
    </row>
    <row r="170" spans="1:75" ht="25.5" customHeight="1" x14ac:dyDescent="0.25">
      <c r="A170" s="27" t="s">
        <v>56</v>
      </c>
      <c r="B170" s="28" t="s">
        <v>55</v>
      </c>
      <c r="C170" s="29"/>
      <c r="D170" s="28"/>
      <c r="E170" s="36"/>
      <c r="F170" s="40"/>
      <c r="G170" s="40"/>
      <c r="H170" s="32">
        <f>H171+H172+H173</f>
        <v>22.477</v>
      </c>
      <c r="I170" s="35">
        <f>I171+I172+I173</f>
        <v>22.48</v>
      </c>
      <c r="J170" s="31">
        <f>J171+J172+J173</f>
        <v>22477</v>
      </c>
      <c r="BW170" s="24"/>
    </row>
    <row r="171" spans="1:75" ht="25.5" customHeight="1" x14ac:dyDescent="0.25">
      <c r="A171" s="27" t="s">
        <v>54</v>
      </c>
      <c r="B171" s="28" t="s">
        <v>53</v>
      </c>
      <c r="C171" s="29">
        <v>1</v>
      </c>
      <c r="D171" s="28" t="s">
        <v>50</v>
      </c>
      <c r="E171" s="36" t="s">
        <v>31</v>
      </c>
      <c r="F171" s="40">
        <v>1</v>
      </c>
      <c r="G171" s="40">
        <f>J171</f>
        <v>22477</v>
      </c>
      <c r="H171" s="32">
        <v>22.477</v>
      </c>
      <c r="I171" s="35">
        <v>22.48</v>
      </c>
      <c r="J171" s="31">
        <f>ROUND(H171*1000,2)</f>
        <v>22477</v>
      </c>
      <c r="BW171" s="24"/>
    </row>
    <row r="172" spans="1:75" ht="56.25" customHeight="1" x14ac:dyDescent="0.25">
      <c r="A172" s="27" t="s">
        <v>52</v>
      </c>
      <c r="B172" s="28" t="s">
        <v>51</v>
      </c>
      <c r="C172" s="29">
        <f>IF(H172&gt;0,1,0)</f>
        <v>0</v>
      </c>
      <c r="D172" s="30" t="s">
        <v>50</v>
      </c>
      <c r="E172" s="18" t="s">
        <v>31</v>
      </c>
      <c r="F172" s="31">
        <f>IF(H172&gt;0,1,0)</f>
        <v>0</v>
      </c>
      <c r="G172" s="31">
        <f>J172</f>
        <v>0</v>
      </c>
      <c r="H172" s="34">
        <v>0</v>
      </c>
      <c r="I172" s="31">
        <v>0</v>
      </c>
      <c r="J172" s="31">
        <f>ROUND(H172*1000,2)</f>
        <v>0</v>
      </c>
      <c r="BW172" s="24"/>
    </row>
    <row r="173" spans="1:75" s="74" customFormat="1" ht="57" customHeight="1" x14ac:dyDescent="0.25">
      <c r="A173" s="65" t="s">
        <v>49</v>
      </c>
      <c r="B173" s="66" t="s">
        <v>48</v>
      </c>
      <c r="C173" s="67" t="s">
        <v>960</v>
      </c>
      <c r="D173" s="68">
        <v>0</v>
      </c>
      <c r="E173" s="69">
        <v>0</v>
      </c>
      <c r="F173" s="70" t="s">
        <v>960</v>
      </c>
      <c r="G173" s="70" t="s">
        <v>960</v>
      </c>
      <c r="H173" s="71">
        <v>0</v>
      </c>
      <c r="I173" s="72"/>
      <c r="J173" s="72"/>
      <c r="K173" s="73"/>
    </row>
    <row r="174" spans="1:75" s="74" customFormat="1" ht="30.75" customHeight="1" x14ac:dyDescent="0.25">
      <c r="A174" s="65" t="s">
        <v>47</v>
      </c>
      <c r="B174" s="66" t="s">
        <v>46</v>
      </c>
      <c r="C174" s="67"/>
      <c r="D174" s="68"/>
      <c r="E174" s="69"/>
      <c r="F174" s="70"/>
      <c r="G174" s="70"/>
      <c r="H174" s="71">
        <v>22.170999999999999</v>
      </c>
      <c r="I174" s="72">
        <v>22.17</v>
      </c>
      <c r="J174" s="72">
        <f>ROUND(H174*1000,2)</f>
        <v>22171</v>
      </c>
      <c r="K174" s="73"/>
    </row>
    <row r="175" spans="1:75" s="74" customFormat="1" ht="48.75" customHeight="1" x14ac:dyDescent="0.25">
      <c r="A175" s="65" t="s">
        <v>45</v>
      </c>
      <c r="B175" s="66" t="s">
        <v>44</v>
      </c>
      <c r="C175" s="67"/>
      <c r="D175" s="68"/>
      <c r="E175" s="69"/>
      <c r="F175" s="70"/>
      <c r="G175" s="70"/>
      <c r="H175" s="71">
        <v>17.928000000000001</v>
      </c>
      <c r="I175" s="72">
        <v>17.93</v>
      </c>
      <c r="J175" s="72">
        <f>ROUND(H175*1000,2)</f>
        <v>17928</v>
      </c>
      <c r="K175" s="73"/>
    </row>
    <row r="176" spans="1:75" ht="25.5" customHeight="1" x14ac:dyDescent="0.25">
      <c r="A176" s="27" t="s">
        <v>43</v>
      </c>
      <c r="B176" s="28" t="s">
        <v>42</v>
      </c>
      <c r="C176" s="29"/>
      <c r="D176" s="28"/>
      <c r="E176" s="36"/>
      <c r="F176" s="40"/>
      <c r="G176" s="40"/>
      <c r="H176" s="32">
        <f>H177+H178</f>
        <v>0</v>
      </c>
      <c r="I176" s="35">
        <f>I177+I178</f>
        <v>0.01</v>
      </c>
      <c r="J176" s="31">
        <f>J177+J178</f>
        <v>0</v>
      </c>
      <c r="BW176" s="24"/>
    </row>
    <row r="177" spans="1:75" ht="25.5" customHeight="1" x14ac:dyDescent="0.25">
      <c r="A177" s="27" t="s">
        <v>41</v>
      </c>
      <c r="B177" s="28" t="s">
        <v>40</v>
      </c>
      <c r="C177" s="29">
        <v>0</v>
      </c>
      <c r="D177" s="28" t="s">
        <v>32</v>
      </c>
      <c r="E177" s="36" t="s">
        <v>31</v>
      </c>
      <c r="F177" s="40">
        <v>0</v>
      </c>
      <c r="G177" s="40"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39</v>
      </c>
      <c r="B178" s="66" t="s">
        <v>38</v>
      </c>
      <c r="C178" s="67">
        <f>IF(H178&gt;0,1,0)</f>
        <v>0</v>
      </c>
      <c r="D178" s="68" t="s">
        <v>50</v>
      </c>
      <c r="E178" s="69" t="s">
        <v>31</v>
      </c>
      <c r="F178" s="70">
        <f>IF(H178&gt;0,1,0)</f>
        <v>0</v>
      </c>
      <c r="G178" s="70">
        <f>J178</f>
        <v>0</v>
      </c>
      <c r="H178" s="71">
        <v>0</v>
      </c>
      <c r="I178" s="72">
        <v>0.01</v>
      </c>
      <c r="J178" s="72">
        <f>ROUND(H178*1000,2)</f>
        <v>0</v>
      </c>
      <c r="K178" s="73"/>
    </row>
    <row r="179" spans="1:75" ht="25.5" customHeight="1" x14ac:dyDescent="0.25">
      <c r="A179" s="27" t="s">
        <v>36</v>
      </c>
      <c r="B179" s="28" t="s">
        <v>35</v>
      </c>
      <c r="C179" s="29"/>
      <c r="D179" s="28"/>
      <c r="E179" s="36"/>
      <c r="F179" s="40"/>
      <c r="G179" s="40"/>
      <c r="H179" s="32">
        <f>H180+H181+H182</f>
        <v>38.696579999999997</v>
      </c>
      <c r="I179" s="35">
        <f>I180+I181+I182</f>
        <v>29.23</v>
      </c>
      <c r="J179" s="31">
        <f>J180+J181+J182</f>
        <v>38696.58</v>
      </c>
      <c r="BW179" s="24"/>
    </row>
    <row r="180" spans="1:75" ht="56.25" customHeight="1" x14ac:dyDescent="0.25">
      <c r="A180" s="27" t="s">
        <v>34</v>
      </c>
      <c r="B180" s="28" t="s">
        <v>33</v>
      </c>
      <c r="C180" s="29">
        <v>0</v>
      </c>
      <c r="D180" s="30" t="s">
        <v>32</v>
      </c>
      <c r="E180" s="18" t="s">
        <v>31</v>
      </c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30</v>
      </c>
      <c r="B181" s="28" t="s">
        <v>29</v>
      </c>
      <c r="C181" s="29">
        <v>0</v>
      </c>
      <c r="D181" s="30" t="s">
        <v>4</v>
      </c>
      <c r="E181" s="18"/>
      <c r="F181" s="31">
        <v>0</v>
      </c>
      <c r="G181" s="31">
        <v>0</v>
      </c>
      <c r="H181" s="34">
        <f>ROUND((J197*0.07),5)</f>
        <v>9.4715799999999994</v>
      </c>
      <c r="I181" s="31">
        <v>0</v>
      </c>
      <c r="J181" s="31">
        <f>ROUND(H181*1000,2)</f>
        <v>9471.58</v>
      </c>
      <c r="BW181" s="24"/>
    </row>
    <row r="182" spans="1:75" s="74" customFormat="1" ht="87.75" customHeight="1" x14ac:dyDescent="0.25">
      <c r="A182" s="65" t="s">
        <v>28</v>
      </c>
      <c r="B182" s="66" t="s">
        <v>27</v>
      </c>
      <c r="C182" s="67" t="s">
        <v>960</v>
      </c>
      <c r="D182" s="68">
        <v>0</v>
      </c>
      <c r="E182" s="69">
        <v>0</v>
      </c>
      <c r="F182" s="70" t="s">
        <v>960</v>
      </c>
      <c r="G182" s="70" t="s">
        <v>960</v>
      </c>
      <c r="H182" s="71">
        <v>29.225000000000001</v>
      </c>
      <c r="I182" s="72">
        <v>29.23</v>
      </c>
      <c r="J182" s="72">
        <f>ROUND(H182*1000,2)</f>
        <v>29225</v>
      </c>
      <c r="K182" s="73"/>
    </row>
    <row r="183" spans="1:75" ht="25.5" customHeight="1" x14ac:dyDescent="0.25">
      <c r="A183" s="27" t="s">
        <v>26</v>
      </c>
      <c r="B183" s="28" t="s">
        <v>25</v>
      </c>
      <c r="C183" s="29"/>
      <c r="D183" s="28"/>
      <c r="E183" s="36"/>
      <c r="F183" s="40"/>
      <c r="G183" s="40"/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24</v>
      </c>
      <c r="B184" s="28" t="s">
        <v>23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22</v>
      </c>
      <c r="B185" s="28" t="s">
        <v>21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20</v>
      </c>
      <c r="B186" s="28" t="s">
        <v>19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18</v>
      </c>
      <c r="B187" s="28" t="s">
        <v>17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16</v>
      </c>
      <c r="B188" s="28" t="s">
        <v>15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14</v>
      </c>
      <c r="B189" s="28" t="s">
        <v>13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12</v>
      </c>
      <c r="B190" s="28" t="s">
        <v>11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10</v>
      </c>
      <c r="B191" s="28" t="s">
        <v>9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8</v>
      </c>
      <c r="B192" s="28" t="s">
        <v>7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6</v>
      </c>
      <c r="B193" s="28" t="s">
        <v>5</v>
      </c>
      <c r="C193" s="29">
        <v>0</v>
      </c>
      <c r="D193" s="30" t="s">
        <v>4</v>
      </c>
      <c r="E193" s="18"/>
      <c r="F193" s="31">
        <v>0</v>
      </c>
      <c r="G193" s="31">
        <v>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 t="s">
        <v>3</v>
      </c>
      <c r="B194" s="57" t="s">
        <v>2</v>
      </c>
      <c r="C194" s="58" t="s">
        <v>960</v>
      </c>
      <c r="D194" s="57">
        <v>0</v>
      </c>
      <c r="E194" s="59">
        <v>0</v>
      </c>
      <c r="F194" s="60" t="s">
        <v>960</v>
      </c>
      <c r="G194" s="60" t="s">
        <v>960</v>
      </c>
      <c r="H194" s="61">
        <f>H9+H10+H42+H45+H46+H109+H151+H155+H160+H165+H169+H173+H174+H175+H178+H182+H139</f>
        <v>555.42658299999994</v>
      </c>
      <c r="I194" s="62"/>
      <c r="J194" s="63"/>
      <c r="K194" s="80"/>
    </row>
    <row r="195" spans="1:75" s="47" customFormat="1" ht="16.5" hidden="1" x14ac:dyDescent="0.25">
      <c r="A195" s="42"/>
      <c r="B195" s="43" t="s">
        <v>959</v>
      </c>
      <c r="C195" s="44"/>
      <c r="D195" s="43"/>
      <c r="E195" s="43"/>
      <c r="F195" s="45"/>
      <c r="G195" s="45"/>
      <c r="H195" s="34">
        <f>H10+H11+H43+H46+H47+H110+H152+H156+H161+H166+H170+H174+H175+H176+H179+H183+H140</f>
        <v>808.76014600000008</v>
      </c>
      <c r="I195" s="31">
        <f>I11+I10+I43+I47+I110+I140+I152+I156+I161+I166+I170+I174+I175+I176+I179+I46</f>
        <v>530.92475000000002</v>
      </c>
      <c r="J195" s="31">
        <f ca="1">J11+J10+J43+J47+J110+J140+J152+J156+J161+J166+J170+J174+J175+J176+J179+J46</f>
        <v>242289.83</v>
      </c>
      <c r="K195" s="46"/>
    </row>
    <row r="196" spans="1:75" s="47" customFormat="1" ht="16.5" hidden="1" x14ac:dyDescent="0.25">
      <c r="A196" s="42"/>
      <c r="B196" s="43" t="s">
        <v>1</v>
      </c>
      <c r="C196" s="44"/>
      <c r="D196" s="43"/>
      <c r="E196" s="43"/>
      <c r="F196" s="48"/>
      <c r="G196" s="48"/>
      <c r="H196" s="49">
        <v>405.06702000000001</v>
      </c>
      <c r="I196" s="50">
        <f>J196/1000</f>
        <v>0</v>
      </c>
      <c r="J196" s="50">
        <v>0</v>
      </c>
      <c r="K196" s="46"/>
    </row>
    <row r="197" spans="1:75" hidden="1" x14ac:dyDescent="0.25">
      <c r="I197" s="4">
        <f>I195</f>
        <v>530.92475000000002</v>
      </c>
      <c r="J197" s="82">
        <v>135.30831000000001</v>
      </c>
    </row>
    <row r="198" spans="1:75" hidden="1" x14ac:dyDescent="0.25">
      <c r="G198" s="10" t="s">
        <v>0</v>
      </c>
      <c r="H198" s="49">
        <f>H196-H195</f>
        <v>-403.69312600000006</v>
      </c>
      <c r="I198" s="4">
        <f>I196-I197</f>
        <v>-530.92475000000002</v>
      </c>
      <c r="J198" s="51">
        <v>113.31470999999999</v>
      </c>
    </row>
    <row r="199" spans="1:75" hidden="1" x14ac:dyDescent="0.25">
      <c r="H199" s="49">
        <f>H10+H11+H43+H46+H47+H110+H140+H152+H156+H161+H166+H170+H174+H175+H176+H179+H183</f>
        <v>808.76014600000008</v>
      </c>
      <c r="J199" s="51"/>
    </row>
    <row r="200" spans="1:75" hidden="1" x14ac:dyDescent="0.25"/>
    <row r="201" spans="1:75" hidden="1" x14ac:dyDescent="0.25">
      <c r="H201" s="49">
        <f>H195-H194</f>
        <v>253.33356300000014</v>
      </c>
      <c r="I201" s="52"/>
    </row>
    <row r="202" spans="1:75" x14ac:dyDescent="0.25">
      <c r="H202" s="49">
        <f>H196-H195</f>
        <v>-403.69312600000006</v>
      </c>
      <c r="I202" s="4">
        <f>I200-I210</f>
        <v>0</v>
      </c>
    </row>
    <row r="206" spans="1:75" s="85" customFormat="1" ht="18" x14ac:dyDescent="0.25">
      <c r="A206" s="84"/>
      <c r="C206" s="86"/>
      <c r="F206" s="83"/>
      <c r="G206" s="83"/>
      <c r="H206" s="87"/>
      <c r="J206" s="88"/>
      <c r="K206" s="89"/>
    </row>
    <row r="207" spans="1:75" x14ac:dyDescent="0.25">
      <c r="A207" s="8" t="s">
        <v>962</v>
      </c>
      <c r="H207" s="49" t="s">
        <v>963</v>
      </c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C8:D8"/>
    <mergeCell ref="A209:B209"/>
    <mergeCell ref="A1:H1"/>
    <mergeCell ref="A2:H2"/>
    <mergeCell ref="A3:H3"/>
    <mergeCell ref="A4:H4"/>
    <mergeCell ref="G5:H5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7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571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143.37499199999999</v>
      </c>
      <c r="I9" s="72">
        <v>230.65</v>
      </c>
      <c r="J9" s="72">
        <f>ROUND(H9*1000,2)</f>
        <v>143374.99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347.67638000000005</v>
      </c>
      <c r="I10" s="76">
        <f>I11+I12+I13+I14+I15+I16+I20+I31+I35+I38+I39+I40+I41+I19</f>
        <v>347.67638000000005</v>
      </c>
      <c r="J10" s="72">
        <f>J11+J12+J13+J14+J15+J16+J20+J31+J35+J38+J39+J40+J41+J19</f>
        <v>347676.38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249.25</v>
      </c>
      <c r="G11" s="31">
        <v>2.29</v>
      </c>
      <c r="H11" s="34">
        <f>ROUND((F11*G11*K11)/1000,5)</f>
        <v>170.66397000000001</v>
      </c>
      <c r="I11" s="31">
        <f t="shared" ref="I11:I30" si="0">H11</f>
        <v>170.66397000000001</v>
      </c>
      <c r="J11" s="31">
        <f>ROUND(F11*G11*K11,2)</f>
        <v>170663.97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997-F11</f>
        <v>747.75</v>
      </c>
      <c r="G12" s="31">
        <v>2</v>
      </c>
      <c r="H12" s="34">
        <f>ROUND((F12*G12*C12)/1000,5)</f>
        <v>77.766000000000005</v>
      </c>
      <c r="I12" s="31">
        <f t="shared" si="0"/>
        <v>77.766000000000005</v>
      </c>
      <c r="J12" s="31">
        <f>ROUND(F12*G12*K12,2)</f>
        <v>77766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32.900999999999996</v>
      </c>
      <c r="I16" s="31">
        <f t="shared" si="0"/>
        <v>32.900999999999996</v>
      </c>
      <c r="J16" s="31">
        <f>J17+J18</f>
        <v>32901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249.25</v>
      </c>
      <c r="G17" s="31">
        <v>3.29</v>
      </c>
      <c r="H17" s="32">
        <f>ROUND((F17*G17*C17)/1000,5)</f>
        <v>9.8403899999999993</v>
      </c>
      <c r="I17" s="31">
        <f t="shared" si="0"/>
        <v>9.8403899999999993</v>
      </c>
      <c r="J17" s="31">
        <f>ROUND(F17*G17*K17,2)</f>
        <v>9840.39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747.75</v>
      </c>
      <c r="G18" s="31">
        <v>2.57</v>
      </c>
      <c r="H18" s="32">
        <f>ROUND((F18*G18*C18)/1000,5)</f>
        <v>23.06061</v>
      </c>
      <c r="I18" s="31">
        <f t="shared" si="0"/>
        <v>23.06061</v>
      </c>
      <c r="J18" s="31">
        <f>ROUND(F18*G18*K18,2)</f>
        <v>23060.61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32.200360000000003</v>
      </c>
      <c r="I20" s="31">
        <f t="shared" si="0"/>
        <v>32.200360000000003</v>
      </c>
      <c r="J20" s="31">
        <f>J21+J22+J23+J24+J25+J26+J27+J28+J29+J30</f>
        <v>32200.36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10566.67</v>
      </c>
      <c r="G21" s="31">
        <v>2.81</v>
      </c>
      <c r="H21" s="32">
        <f t="shared" ref="H21:H30" si="1">ROUND((F21*G21*K21)/1000,5)</f>
        <v>29.692340000000002</v>
      </c>
      <c r="I21" s="31">
        <f t="shared" si="0"/>
        <v>29.692340000000002</v>
      </c>
      <c r="J21" s="31">
        <f t="shared" ref="J21:J30" si="2">ROUND(F21*G21*K21,2)</f>
        <v>29692.34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396.38</v>
      </c>
      <c r="G26" s="31">
        <v>2.64</v>
      </c>
      <c r="H26" s="32">
        <f t="shared" si="1"/>
        <v>1.04644</v>
      </c>
      <c r="I26" s="31">
        <f t="shared" si="0"/>
        <v>1.04644</v>
      </c>
      <c r="J26" s="31">
        <f t="shared" si="2"/>
        <v>1046.44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56</v>
      </c>
      <c r="G28" s="31">
        <v>2.52</v>
      </c>
      <c r="H28" s="32">
        <f t="shared" si="1"/>
        <v>3.024E-2</v>
      </c>
      <c r="I28" s="31">
        <f t="shared" si="0"/>
        <v>3.024E-2</v>
      </c>
      <c r="J28" s="31">
        <f t="shared" si="2"/>
        <v>30.24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27.27327</v>
      </c>
      <c r="I31" s="31">
        <f>I32+I33+I34</f>
        <v>27.27327</v>
      </c>
      <c r="J31" s="31">
        <f>J32+J33+J34</f>
        <v>27273.27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1009</v>
      </c>
      <c r="G32" s="31">
        <v>2.0099999999999998</v>
      </c>
      <c r="H32" s="32">
        <f>ROUND(F32*G32*K32/1000,5)</f>
        <v>4.0561800000000003</v>
      </c>
      <c r="I32" s="31">
        <f>H32</f>
        <v>4.0561800000000003</v>
      </c>
      <c r="J32" s="31">
        <f>ROUND(H32*1000,2)</f>
        <v>4056.18</v>
      </c>
      <c r="K32" s="3">
        <v>2</v>
      </c>
      <c r="L32" s="38"/>
      <c r="M32" s="38">
        <v>1009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1009</v>
      </c>
      <c r="G33" s="31">
        <v>7.67</v>
      </c>
      <c r="H33" s="32">
        <f>ROUND(G33*F33*K33/1000,5)</f>
        <v>23.217089999999999</v>
      </c>
      <c r="I33" s="31">
        <f>H33</f>
        <v>23.217089999999999</v>
      </c>
      <c r="J33" s="31">
        <f>ROUND(H33*1000,2)</f>
        <v>23217.09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635.28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1429.38</v>
      </c>
      <c r="G38" s="31">
        <v>1.65</v>
      </c>
      <c r="H38" s="32">
        <f>ROUND((F38*G38*K38)/1000,5)</f>
        <v>2.3584800000000001</v>
      </c>
      <c r="I38" s="31">
        <f>H38</f>
        <v>2.3584800000000001</v>
      </c>
      <c r="J38" s="31">
        <f>ROUND(F38*G38*K38,2)</f>
        <v>2358.48</v>
      </c>
      <c r="K38" s="3">
        <v>1</v>
      </c>
      <c r="L38" s="38">
        <f>M37+M38</f>
        <v>1429.38</v>
      </c>
      <c r="M38" s="38">
        <v>794.1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>
        <f>H39</f>
        <v>0</v>
      </c>
      <c r="J39" s="31">
        <f>ROUND(F39*G39*K39,2)</f>
        <v>0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91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>
        <f>H43</f>
        <v>0</v>
      </c>
      <c r="J43" s="31">
        <f>ROUND(H43*1000,2)</f>
        <v>0</v>
      </c>
      <c r="K43" s="3">
        <v>365</v>
      </c>
      <c r="L43" s="38"/>
      <c r="M43" s="38"/>
      <c r="N43" s="4">
        <f>ROUND(R42*1.45/365,3)</f>
        <v>0.36199999999999999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0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124.84900439999997</v>
      </c>
      <c r="I46" s="71">
        <f>I47+I53+I63+I68+I77+I85+I98+I103</f>
        <v>124.84900439999996</v>
      </c>
      <c r="J46" s="72">
        <f>J47+J53+J63+J68+J77+J85+J98+J103</f>
        <v>121103.53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6.2424499999999998</v>
      </c>
      <c r="I47" s="25">
        <f>I48+I49+I50+I51+I52</f>
        <v>0</v>
      </c>
      <c r="J47" s="23">
        <f>J48+J49+J50+J51+J52</f>
        <v>6242.45</v>
      </c>
      <c r="K47" s="77"/>
      <c r="R47" s="79">
        <f>SUM(R44:R46:R45)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3.7454700000000001</v>
      </c>
      <c r="I49" s="31"/>
      <c r="J49" s="31">
        <f>ROUND(H49*1000,2)</f>
        <v>3745.47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2.4969800000000002</v>
      </c>
      <c r="I50" s="31"/>
      <c r="J50" s="31">
        <f>ROUND(H50*1000,2)</f>
        <v>2496.98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8.7394300000000005</v>
      </c>
      <c r="I53" s="26">
        <f>I54+I55+I56+I57+I58+I59+I60+I61+I62</f>
        <v>0</v>
      </c>
      <c r="J53" s="23">
        <f>J54+J55+J56+J57+J58+J59+J60+J61+J62</f>
        <v>8739.43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8.7394300000000005</v>
      </c>
      <c r="I59" s="31"/>
      <c r="J59" s="31">
        <f t="shared" si="3"/>
        <v>8739.43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11.236409999999999</v>
      </c>
      <c r="I68" s="26">
        <f>I69+I70+I71+I72+I75+I76</f>
        <v>0</v>
      </c>
      <c r="J68" s="23">
        <f>J69+J70+J71+J72+J73+J74+J75+J76</f>
        <v>11236.41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11.236409999999999</v>
      </c>
      <c r="I76" s="31"/>
      <c r="J76" s="31">
        <f>ROUND(H76*1000,2)</f>
        <v>11236.41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17.478860000000001</v>
      </c>
      <c r="I77" s="26">
        <f>I78+I79+I80+I81+I82+I83+I84</f>
        <v>0</v>
      </c>
      <c r="J77" s="23">
        <f>J78+J79+J80+J81+J82+J83+J84</f>
        <v>13733.39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8.7394300000000005</v>
      </c>
      <c r="I78" s="31"/>
      <c r="J78" s="31">
        <f t="shared" ref="J78:J83" si="4">ROUND(H78*1000,2)</f>
        <v>8739.43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4.9939600000000004</v>
      </c>
      <c r="I81" s="31"/>
      <c r="J81" s="31">
        <f t="shared" si="4"/>
        <v>4993.96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3.7454700000000001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42.448660000000004</v>
      </c>
      <c r="I85" s="26">
        <f>I86+I87+I88+I89+I90+I91+I92+I93+I94+I95+I96+I97</f>
        <v>0</v>
      </c>
      <c r="J85" s="23">
        <f>J86+J87+J88+J89+J90+J91+J92+J93+J94+J95+J96+J97</f>
        <v>42448.66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14.98188</v>
      </c>
      <c r="I90" s="31"/>
      <c r="J90" s="31">
        <f t="shared" si="5"/>
        <v>14981.88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19.975840000000002</v>
      </c>
      <c r="I96" s="31"/>
      <c r="J96" s="31">
        <f t="shared" si="5"/>
        <v>19975.84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7.4909400000000002</v>
      </c>
      <c r="I97" s="31"/>
      <c r="J97" s="31">
        <f t="shared" si="5"/>
        <v>7490.94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4.9939600000000004</v>
      </c>
      <c r="I98" s="26">
        <f>I99+I100+I101+I102</f>
        <v>0</v>
      </c>
      <c r="J98" s="23">
        <f>J99+J100+J101+J102</f>
        <v>4993.96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4.9939600000000004</v>
      </c>
      <c r="I99" s="31">
        <v>0</v>
      </c>
      <c r="J99" s="31">
        <f>ROUND(H99*1000,2)</f>
        <v>4993.96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33.709234399999957</v>
      </c>
      <c r="I103" s="25">
        <f>I104+I105+I106+I107+I108</f>
        <v>124.84900439999996</v>
      </c>
      <c r="J103" s="23">
        <f>J104+J105+J106+J107+J108</f>
        <v>33709.230000000003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8.1151900000000001</v>
      </c>
      <c r="I106" s="31"/>
      <c r="J106" s="31">
        <f>ROUND(H106*1000,2)</f>
        <v>8115.19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25.594044399999959</v>
      </c>
      <c r="I108" s="34">
        <f>J197-I138-H181</f>
        <v>124.84900439999996</v>
      </c>
      <c r="J108" s="31">
        <f>ROUND(H108*1000,2)</f>
        <v>25594.04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408.96522359999989</v>
      </c>
      <c r="I109" s="71">
        <f>I110+I111+I112+I113+I114+I115+I116+I117+I118+I119+I120+I121+I122+I123+I124+I125+I126+I127+I128+I129+I130+I131+I132+I133+I134+I135+I136+I137+I138</f>
        <v>408.96522359999989</v>
      </c>
      <c r="J109" s="72">
        <f>J110+J111+J112+J113+J114+J115+J116+J117+J118+J119+J120+J121+J122+J123+J124+J125+J126+J127+J128+J129+J130+J131+J132+J133+J134+J135+J136+J137+J138</f>
        <v>382366.95999999996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18998.760000000002</v>
      </c>
      <c r="H110" s="33">
        <f>ROUND(($I$138*0.05),5)</f>
        <v>18.998760000000001</v>
      </c>
      <c r="I110" s="31"/>
      <c r="J110" s="31">
        <f t="shared" ref="J110:J137" si="6">ROUND(H110*1000,2)</f>
        <v>18998.759999999998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94993.81</v>
      </c>
      <c r="H111" s="33">
        <f>ROUND(($I$138*0.25),5)</f>
        <v>94.993809999999996</v>
      </c>
      <c r="I111" s="31"/>
      <c r="J111" s="31">
        <f t="shared" si="6"/>
        <v>94993.81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45597.03</v>
      </c>
      <c r="H116" s="32">
        <f>ROUND(($I$138*0.12),5)</f>
        <v>45.597029999999997</v>
      </c>
      <c r="I116" s="31"/>
      <c r="J116" s="31">
        <f t="shared" si="6"/>
        <v>45597.03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28990</v>
      </c>
      <c r="H121" s="34">
        <v>28.99</v>
      </c>
      <c r="I121" s="31">
        <v>28.99</v>
      </c>
      <c r="J121" s="31">
        <f t="shared" si="6"/>
        <v>28990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56996.28</v>
      </c>
      <c r="H125" s="32">
        <f>ROUND(($I$138*0.15),5)</f>
        <v>56.996279999999999</v>
      </c>
      <c r="I125" s="31"/>
      <c r="J125" s="31">
        <f t="shared" si="6"/>
        <v>56996.28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41797.269999999997</v>
      </c>
      <c r="H126" s="32">
        <f>ROUND(($I$138*0.11),5)</f>
        <v>41.797269999999997</v>
      </c>
      <c r="I126" s="31"/>
      <c r="J126" s="31">
        <f t="shared" si="6"/>
        <v>41797.269999999997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26598.27</v>
      </c>
      <c r="H128" s="32">
        <f>ROUND(($I$138*0.07),5)</f>
        <v>26.598269999999999</v>
      </c>
      <c r="I128" s="31"/>
      <c r="J128" s="31">
        <f t="shared" si="6"/>
        <v>26598.27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68395.539999999994</v>
      </c>
      <c r="H129" s="32">
        <f>ROUND(($I$138*0.18),5)</f>
        <v>68.395539999999997</v>
      </c>
      <c r="I129" s="31"/>
      <c r="J129" s="31">
        <f t="shared" si="6"/>
        <v>68395.539999999994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26.598263599999889</v>
      </c>
      <c r="I138" s="34">
        <f>J197*0.7</f>
        <v>379.97522359999988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4.5077600000000002</v>
      </c>
      <c r="I139" s="72">
        <f>I140+I141+I142+I143+I144+I145+I146+I147+I148+I149+I150</f>
        <v>4.5077599999999993</v>
      </c>
      <c r="J139" s="72">
        <f ca="1">J140+J141+J142+J143+J144+J145+J146+J147+J148+J149+J150</f>
        <v>4665.12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80.873040000000003</v>
      </c>
      <c r="I151" s="72">
        <f>I152+I153+I154</f>
        <v>80.87</v>
      </c>
      <c r="J151" s="72">
        <f ca="1">J152+J153+J154</f>
        <v>80873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3369.71</v>
      </c>
      <c r="H152" s="32">
        <f ca="1">ROUND((C152*F152*G152/1000),5)</f>
        <v>80.873040000000003</v>
      </c>
      <c r="I152" s="35">
        <v>80.87</v>
      </c>
      <c r="J152" s="31">
        <f ca="1">ROUND(H152*1000,2)</f>
        <v>80873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64.709000000000003</v>
      </c>
      <c r="I169" s="72">
        <f>I170+I171+I172</f>
        <v>64.709999999999994</v>
      </c>
      <c r="J169" s="72">
        <f>J170+J171+J172</f>
        <v>64709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64709</v>
      </c>
      <c r="H170" s="32">
        <v>64.709000000000003</v>
      </c>
      <c r="I170" s="35">
        <v>64.709999999999994</v>
      </c>
      <c r="J170" s="31">
        <f>ROUND(H170*1000,2)</f>
        <v>64709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188.999</v>
      </c>
      <c r="I173" s="72">
        <v>189</v>
      </c>
      <c r="J173" s="72">
        <f>ROUND(H173*1000,2)</f>
        <v>188999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31.797999999999998</v>
      </c>
      <c r="I174" s="72">
        <v>31.8</v>
      </c>
      <c r="J174" s="72">
        <f>ROUND(H174*1000,2)</f>
        <v>31798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37.997520000000002</v>
      </c>
      <c r="I178" s="72">
        <f>I179+I180+I181</f>
        <v>84.38</v>
      </c>
      <c r="J178" s="72">
        <f>J179+J180+J181</f>
        <v>37997.519999999997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37.997520000000002</v>
      </c>
      <c r="I181" s="31">
        <v>84.38</v>
      </c>
      <c r="J181" s="31">
        <f>ROUND(H181*1000,2)</f>
        <v>37997.519999999997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1433.7499199999997</v>
      </c>
      <c r="I194" s="62">
        <f>I10+I9+I42+I46+I109+I139+I151+I155+I160+I165+I169+I173+I174+I175+I178+I45</f>
        <v>1567.4583680000001</v>
      </c>
      <c r="J194" s="63">
        <f ca="1">J10+J9+J42+J46+J109+J139+J151+J155+J160+J165+J169+J173+J174+J175+J178+J45</f>
        <v>866232.98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1433.74992</v>
      </c>
      <c r="I195" s="31">
        <f>J195/1000</f>
        <v>1918.7470800000001</v>
      </c>
      <c r="J195" s="31">
        <v>1918747.08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1567.4583680000001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351.28871200000003</v>
      </c>
      <c r="J197" s="82">
        <v>542.82174799999984</v>
      </c>
    </row>
    <row r="198" spans="1:75" hidden="1" x14ac:dyDescent="0.25">
      <c r="H198" s="49">
        <f>H9+H10+H42+H45+H46+H109+H139+H151+H155+H160+H165+H169+H173+H174+H175+H178+H182</f>
        <v>1433.7499199999997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8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572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2.7419500000000001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10.298143000000001</v>
      </c>
      <c r="I9" s="72">
        <v>15.83</v>
      </c>
      <c r="J9" s="72">
        <f>ROUND(H9*1000,2)</f>
        <v>10298.14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38.279980000000002</v>
      </c>
      <c r="I10" s="76">
        <f>I11+I12+I13+I14+I15+I16+I20+I31+I35+I38+I39+I40+I41+I19</f>
        <v>38.279980000000002</v>
      </c>
      <c r="J10" s="72">
        <f>J11+J12+J13+J14+J15+J16+J20+J31+J35+J38+J39+J40+J41+J19</f>
        <v>32081.579999999998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40</v>
      </c>
      <c r="G11" s="31">
        <v>1.67</v>
      </c>
      <c r="H11" s="34">
        <f>ROUND((F11*G11*K11)/1000,5)</f>
        <v>19.973199999999999</v>
      </c>
      <c r="I11" s="31">
        <f>H11</f>
        <v>19.973199999999999</v>
      </c>
      <c r="J11" s="31">
        <f>ROUND(F11*G11*K11,2)</f>
        <v>19973.2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40</v>
      </c>
      <c r="G12" s="31">
        <v>1.27</v>
      </c>
      <c r="H12" s="34">
        <f>ROUND((F12*G12*C12)/1000,5)</f>
        <v>5.2831999999999999</v>
      </c>
      <c r="I12" s="31">
        <f>H12</f>
        <v>5.2831999999999999</v>
      </c>
      <c r="J12" s="31">
        <f>ROUND(F12*G12*K12,2)</f>
        <v>2641.6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7.1135999999999999</v>
      </c>
      <c r="I16" s="31">
        <f t="shared" ref="I16:I29" si="0">H16</f>
        <v>7.1135999999999999</v>
      </c>
      <c r="J16" s="31">
        <f>J17+J18</f>
        <v>3556.8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40</v>
      </c>
      <c r="G17" s="31">
        <v>4.07</v>
      </c>
      <c r="H17" s="32">
        <f>ROUND((F17*G17*C17)/1000,5)</f>
        <v>3.9072</v>
      </c>
      <c r="I17" s="31">
        <f t="shared" si="0"/>
        <v>3.9072</v>
      </c>
      <c r="J17" s="31">
        <f>ROUND(F17*G17*K17,2)</f>
        <v>1953.6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40</v>
      </c>
      <c r="G18" s="31">
        <v>3.34</v>
      </c>
      <c r="H18" s="32">
        <f>ROUND((F18*G18*C18)/1000,5)</f>
        <v>3.2063999999999999</v>
      </c>
      <c r="I18" s="31">
        <f t="shared" si="0"/>
        <v>3.2063999999999999</v>
      </c>
      <c r="J18" s="31">
        <f>ROUND(F18*G18*K18,2)</f>
        <v>1603.2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16.8</v>
      </c>
      <c r="G19" s="31">
        <v>8.43</v>
      </c>
      <c r="H19" s="32">
        <f>ROUND((F19*G19*K19)/1000,5)</f>
        <v>0.14162</v>
      </c>
      <c r="I19" s="31">
        <f t="shared" si="0"/>
        <v>0.14162</v>
      </c>
      <c r="J19" s="31">
        <f>ROUND(F19*G19*K19,2)</f>
        <v>141.62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1.7183299999999999</v>
      </c>
      <c r="I20" s="31">
        <f t="shared" si="0"/>
        <v>1.7183299999999999</v>
      </c>
      <c r="J20" s="31">
        <f>J21+J22+J23+J24+J25+J26+J27+J28+J29+J30</f>
        <v>1718.33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946</v>
      </c>
      <c r="G21" s="31">
        <v>2.81</v>
      </c>
      <c r="H21" s="32">
        <f t="shared" ref="H21:H30" si="1">ROUND((F21*G21*K21)/1000,5)</f>
        <v>0.52215</v>
      </c>
      <c r="I21" s="31">
        <f t="shared" si="0"/>
        <v>0.52215</v>
      </c>
      <c r="J21" s="31">
        <f t="shared" ref="J21:J29" si="2">ROUND(F21*G21*K21,2)</f>
        <v>522.15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96</v>
      </c>
      <c r="G22" s="31">
        <v>1.75</v>
      </c>
      <c r="H22" s="32">
        <f t="shared" si="1"/>
        <v>1.4E-2</v>
      </c>
      <c r="I22" s="31">
        <f t="shared" si="0"/>
        <v>1.4E-2</v>
      </c>
      <c r="J22" s="31">
        <f t="shared" si="2"/>
        <v>14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691</v>
      </c>
      <c r="G23" s="31">
        <v>4.0999999999999996</v>
      </c>
      <c r="H23" s="32">
        <f t="shared" si="1"/>
        <v>0.10988000000000001</v>
      </c>
      <c r="I23" s="31">
        <f t="shared" si="0"/>
        <v>0.10988000000000001</v>
      </c>
      <c r="J23" s="31">
        <f t="shared" si="2"/>
        <v>109.88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692</v>
      </c>
      <c r="G24" s="31">
        <v>4.08</v>
      </c>
      <c r="H24" s="32">
        <f t="shared" si="1"/>
        <v>1.0279999999999999E-2</v>
      </c>
      <c r="I24" s="31">
        <f t="shared" si="0"/>
        <v>1.0279999999999999E-2</v>
      </c>
      <c r="J24" s="31">
        <f t="shared" si="2"/>
        <v>10.28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693</v>
      </c>
      <c r="G25" s="31">
        <v>3.93</v>
      </c>
      <c r="H25" s="32">
        <f t="shared" si="1"/>
        <v>1.376E-2</v>
      </c>
      <c r="I25" s="31">
        <f t="shared" si="0"/>
        <v>1.376E-2</v>
      </c>
      <c r="J25" s="31">
        <f t="shared" si="2"/>
        <v>13.76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373.88</v>
      </c>
      <c r="G26" s="31">
        <v>2.64</v>
      </c>
      <c r="H26" s="32">
        <f t="shared" si="1"/>
        <v>0.98704000000000003</v>
      </c>
      <c r="I26" s="31">
        <f t="shared" si="0"/>
        <v>0.98704000000000003</v>
      </c>
      <c r="J26" s="31">
        <f t="shared" si="2"/>
        <v>987.04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695</v>
      </c>
      <c r="G27" s="31">
        <v>5.07</v>
      </c>
      <c r="H27" s="32">
        <f t="shared" si="1"/>
        <v>3.245E-2</v>
      </c>
      <c r="I27" s="31">
        <f t="shared" si="0"/>
        <v>3.245E-2</v>
      </c>
      <c r="J27" s="31">
        <f t="shared" si="2"/>
        <v>32.450000000000003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3.8923199999999998</v>
      </c>
      <c r="I31" s="31">
        <f>I32+I33+I34</f>
        <v>3.8923199999999998</v>
      </c>
      <c r="J31" s="31">
        <f>J32+J33+J34</f>
        <v>3892.32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144</v>
      </c>
      <c r="G32" s="31">
        <v>2.0099999999999998</v>
      </c>
      <c r="H32" s="32">
        <f>ROUND(F32*G32*K32/1000,5)</f>
        <v>0.57887999999999995</v>
      </c>
      <c r="I32" s="31">
        <f>H32</f>
        <v>0.57887999999999995</v>
      </c>
      <c r="J32" s="31">
        <f>ROUND(H32*1000,2)</f>
        <v>578.88</v>
      </c>
      <c r="K32" s="3">
        <v>2</v>
      </c>
      <c r="L32" s="38"/>
      <c r="M32" s="38">
        <v>144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144</v>
      </c>
      <c r="G33" s="31">
        <v>7.67</v>
      </c>
      <c r="H33" s="32">
        <f>ROUND(G33*F33*K33/1000,5)</f>
        <v>3.3134399999999999</v>
      </c>
      <c r="I33" s="31">
        <f>H33</f>
        <v>3.3134399999999999</v>
      </c>
      <c r="J33" s="31">
        <f>ROUND(H33*1000,2)</f>
        <v>3313.44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42.48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95.58</v>
      </c>
      <c r="G38" s="31">
        <v>1.65</v>
      </c>
      <c r="H38" s="32">
        <f>ROUND((F38*G38*K38)/1000,5)</f>
        <v>0.15770999999999999</v>
      </c>
      <c r="I38" s="31">
        <f>H38</f>
        <v>0.15770999999999999</v>
      </c>
      <c r="J38" s="31">
        <f>ROUND(F38*G38*K38,2)</f>
        <v>157.71</v>
      </c>
      <c r="K38" s="3">
        <v>1</v>
      </c>
      <c r="L38" s="38">
        <f>M37+M38</f>
        <v>95.58</v>
      </c>
      <c r="M38" s="38">
        <v>53.1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2.4E-2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3.6037120999999996</v>
      </c>
      <c r="I46" s="71">
        <f>I47+I53+I63+I68+I77+I85+I98+I103</f>
        <v>3.6037121000000001</v>
      </c>
      <c r="J46" s="72">
        <f>J47+J53+J63+J68+J77+J85+J98+J103</f>
        <v>3495.5999999999995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0.18018000000000001</v>
      </c>
      <c r="I47" s="25">
        <f>I48+I49+I50+I51+I52</f>
        <v>0</v>
      </c>
      <c r="J47" s="23">
        <f>J48+J49+J50+J51+J52</f>
        <v>180.18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0.10811</v>
      </c>
      <c r="I49" s="31"/>
      <c r="J49" s="31">
        <f>ROUND(H49*1000,2)</f>
        <v>108.11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7.2069999999999995E-2</v>
      </c>
      <c r="I50" s="31"/>
      <c r="J50" s="31">
        <f>ROUND(H50*1000,2)</f>
        <v>72.069999999999993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0.25225999999999998</v>
      </c>
      <c r="I53" s="26">
        <f>I54+I55+I56+I57+I58+I59+I60+I61+I62</f>
        <v>0</v>
      </c>
      <c r="J53" s="23">
        <f>J54+J55+J56+J57+J58+J59+J60+J61+J62</f>
        <v>252.26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0.25225999999999998</v>
      </c>
      <c r="I59" s="31"/>
      <c r="J59" s="31">
        <f t="shared" si="3"/>
        <v>252.26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0.32433000000000001</v>
      </c>
      <c r="I68" s="26">
        <f>I69+I70+I71+I72+I75+I76</f>
        <v>0</v>
      </c>
      <c r="J68" s="23">
        <f>J69+J70+J71+J72+J73+J74+J75+J76</f>
        <v>324.33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0.32433000000000001</v>
      </c>
      <c r="I76" s="31"/>
      <c r="J76" s="31">
        <f>ROUND(H76*1000,2)</f>
        <v>324.33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0.50451999999999997</v>
      </c>
      <c r="I77" s="26">
        <f>I78+I79+I80+I81+I82+I83+I84</f>
        <v>0</v>
      </c>
      <c r="J77" s="23">
        <f>J78+J79+J80+J81+J82+J83+J84</f>
        <v>396.40999999999997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0.25225999999999998</v>
      </c>
      <c r="I78" s="31"/>
      <c r="J78" s="31">
        <f t="shared" ref="J78:J83" si="4">ROUND(H78*1000,2)</f>
        <v>252.26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0.14415</v>
      </c>
      <c r="I81" s="31"/>
      <c r="J81" s="31">
        <f t="shared" si="4"/>
        <v>144.15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0.10811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1.2252600000000002</v>
      </c>
      <c r="I85" s="26">
        <f>I86+I87+I88+I89+I90+I91+I92+I93+I94+I95+I96+I97</f>
        <v>0</v>
      </c>
      <c r="J85" s="23">
        <f>J86+J87+J88+J89+J90+J91+J92+J93+J94+J95+J96+J97</f>
        <v>1225.26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0.43245</v>
      </c>
      <c r="I90" s="31"/>
      <c r="J90" s="31">
        <f t="shared" si="5"/>
        <v>432.45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0.57659000000000005</v>
      </c>
      <c r="I96" s="31"/>
      <c r="J96" s="31">
        <f t="shared" si="5"/>
        <v>576.59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0.21622</v>
      </c>
      <c r="I97" s="31"/>
      <c r="J97" s="31">
        <f t="shared" si="5"/>
        <v>216.22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0.14415</v>
      </c>
      <c r="I98" s="26">
        <f>I99+I100+I101+I102</f>
        <v>0</v>
      </c>
      <c r="J98" s="23">
        <f>J99+J100+J101+J102</f>
        <v>144.15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0.14415</v>
      </c>
      <c r="I99" s="31">
        <v>0</v>
      </c>
      <c r="J99" s="31">
        <f>ROUND(H99*1000,2)</f>
        <v>144.15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0.9730120999999996</v>
      </c>
      <c r="I103" s="25">
        <f>I104+I105+I106+I107+I108</f>
        <v>3.6037121000000001</v>
      </c>
      <c r="J103" s="23">
        <f>J104+J105+J106+J107+J108</f>
        <v>973.01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0.23424</v>
      </c>
      <c r="I106" s="31"/>
      <c r="J106" s="31">
        <f>ROUND(H106*1000,2)</f>
        <v>234.24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0.7387720999999996</v>
      </c>
      <c r="I108" s="34">
        <f>J197-I138-H181</f>
        <v>3.6037121000000001</v>
      </c>
      <c r="J108" s="31">
        <f>ROUND(H108*1000,2)</f>
        <v>738.77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19.768814899999995</v>
      </c>
      <c r="I109" s="71">
        <f>I110+I111+I112+I113+I114+I115+I116+I117+I118+I119+I120+I121+I122+I123+I124+I125+I126+I127+I128+I129+I130+I131+I132+I133+I134+I135+I136+I137+I138</f>
        <v>19.767814899999998</v>
      </c>
      <c r="J109" s="72">
        <f>J110+J111+J112+J113+J114+J115+J116+J117+J118+J119+J120+J121+J122+J123+J124+J125+J126+J127+J128+J129+J130+J131+J132+J133+J134+J135+J136+J137+J138</f>
        <v>19001.07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548.3900000000001</v>
      </c>
      <c r="H110" s="33">
        <f>ROUND(($I$138*0.05),5)</f>
        <v>0.54839000000000004</v>
      </c>
      <c r="I110" s="31"/>
      <c r="J110" s="31">
        <f t="shared" ref="J110:J137" si="6">ROUND(H110*1000,2)</f>
        <v>548.39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2741.9500000000003</v>
      </c>
      <c r="H111" s="33">
        <f>ROUND(($I$138*0.25),5)</f>
        <v>2.7419500000000001</v>
      </c>
      <c r="I111" s="31"/>
      <c r="J111" s="31">
        <f t="shared" si="6"/>
        <v>2741.95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1316.14</v>
      </c>
      <c r="H116" s="32">
        <f>ROUND(($I$138*0.12),5)</f>
        <v>1.3161400000000001</v>
      </c>
      <c r="I116" s="31"/>
      <c r="J116" s="31">
        <f t="shared" si="6"/>
        <v>1316.14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8801</v>
      </c>
      <c r="H121" s="34">
        <v>8.8010000000000002</v>
      </c>
      <c r="I121" s="31">
        <v>8.8000000000000007</v>
      </c>
      <c r="J121" s="31">
        <f t="shared" si="6"/>
        <v>8801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1645.17</v>
      </c>
      <c r="H125" s="32">
        <f>ROUND(($I$138*0.15),5)</f>
        <v>1.64517</v>
      </c>
      <c r="I125" s="31"/>
      <c r="J125" s="31">
        <f t="shared" si="6"/>
        <v>1645.17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1206.46</v>
      </c>
      <c r="H126" s="32">
        <f>ROUND(($I$138*0.11),5)</f>
        <v>1.2064600000000001</v>
      </c>
      <c r="I126" s="31"/>
      <c r="J126" s="31">
        <f t="shared" si="6"/>
        <v>1206.46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767.75</v>
      </c>
      <c r="H128" s="32">
        <f>ROUND(($I$138*0.07),5)</f>
        <v>0.76775000000000004</v>
      </c>
      <c r="I128" s="31"/>
      <c r="J128" s="31">
        <f t="shared" si="6"/>
        <v>767.75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1974.21</v>
      </c>
      <c r="H129" s="32">
        <f>ROUND(($I$138*0.18),5)</f>
        <v>1.97421</v>
      </c>
      <c r="I129" s="31"/>
      <c r="J129" s="31">
        <f t="shared" si="6"/>
        <v>1974.21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0.76774489999999829</v>
      </c>
      <c r="I138" s="34">
        <f>J197*0.7</f>
        <v>10.967814899999999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3.415</v>
      </c>
      <c r="I165" s="72">
        <f>I166+I167+I168</f>
        <v>3.42</v>
      </c>
      <c r="J165" s="72">
        <f>J166+J167+J168</f>
        <v>3415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3415</v>
      </c>
      <c r="H166" s="34">
        <v>3.415</v>
      </c>
      <c r="I166" s="31">
        <v>3.42</v>
      </c>
      <c r="J166" s="31">
        <f>ROUND(H166*1000,2)</f>
        <v>3415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4.4409999999999998</v>
      </c>
      <c r="I169" s="72">
        <f>I170+I171+I172</f>
        <v>4.4400000000000004</v>
      </c>
      <c r="J169" s="72">
        <f>J170+J171+J172</f>
        <v>4441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4441</v>
      </c>
      <c r="H170" s="32">
        <v>4.4409999999999998</v>
      </c>
      <c r="I170" s="35">
        <v>4.4400000000000004</v>
      </c>
      <c r="J170" s="31">
        <f>ROUND(H170*1000,2)</f>
        <v>4441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19.777000000000001</v>
      </c>
      <c r="I173" s="72">
        <v>19.78</v>
      </c>
      <c r="J173" s="72">
        <f>ROUND(H173*1000,2)</f>
        <v>19777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2.3010000000000002</v>
      </c>
      <c r="I174" s="72">
        <v>2.2999999999999998</v>
      </c>
      <c r="J174" s="72">
        <f>ROUND(H174*1000,2)</f>
        <v>2301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1.0967800000000001</v>
      </c>
      <c r="I178" s="72">
        <f>I179+I180+I181</f>
        <v>5.77</v>
      </c>
      <c r="J178" s="72">
        <f>J179+J180+J181</f>
        <v>1096.78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1.0967800000000001</v>
      </c>
      <c r="I181" s="31">
        <v>5.77</v>
      </c>
      <c r="J181" s="31">
        <f>ROUND(H181*1000,2)</f>
        <v>1096.78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102.98143</v>
      </c>
      <c r="I194" s="62">
        <f>I10+I9+I42+I46+I109+I139+I151+I155+I160+I165+I169+I173+I174+I175+I178+I45</f>
        <v>113.19150699999999</v>
      </c>
      <c r="J194" s="63">
        <f ca="1">J10+J9+J42+J46+J109+J139+J151+J155+J160+J165+J169+J173+J174+J175+J178+J45</f>
        <v>70239.7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102.98143</v>
      </c>
      <c r="I195" s="31">
        <f>J195/1000</f>
        <v>102.98142999999999</v>
      </c>
      <c r="J195" s="31">
        <v>102981.43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113.19150699999999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-10.210076999999998</v>
      </c>
      <c r="J197" s="82">
        <v>15.668306999999999</v>
      </c>
    </row>
    <row r="198" spans="1:75" hidden="1" x14ac:dyDescent="0.25">
      <c r="H198" s="49">
        <f>H9+H10+H42+H45+H46+H109+H139+H151+H155+H160+H165+H169+H173+H174+H175+H178+H182</f>
        <v>102.98143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9">
    <tabColor rgb="FF00B0F0"/>
    <pageSetUpPr fitToPage="1"/>
  </sheetPr>
  <dimension ref="A1:CQ209"/>
  <sheetViews>
    <sheetView topLeftCell="A191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573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127.438152</v>
      </c>
      <c r="I9" s="72">
        <v>239.04</v>
      </c>
      <c r="J9" s="72">
        <f>ROUND(H9*1000,2)</f>
        <v>127438.15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264.19882999999999</v>
      </c>
      <c r="I10" s="76">
        <f>I11+I12+I13+I14+I15+I16+I20+I31+I35+I38+I39+I40+I41+I19</f>
        <v>264.19883000000004</v>
      </c>
      <c r="J10" s="72">
        <f>J11+J12+J13+J14+J15+J16+J20+J31+J35+J38+J39+J40+J41+J19</f>
        <v>264198.83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164.33</v>
      </c>
      <c r="G11" s="31">
        <v>2.04</v>
      </c>
      <c r="H11" s="34">
        <f>ROUND((F11*G11*K11)/1000,5)</f>
        <v>100.23473</v>
      </c>
      <c r="I11" s="31">
        <f>H11</f>
        <v>100.23473</v>
      </c>
      <c r="J11" s="31">
        <f>ROUND(F11*G11*K11,2)</f>
        <v>100234.73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493-F11</f>
        <v>328.66999999999996</v>
      </c>
      <c r="G12" s="31">
        <v>1.78</v>
      </c>
      <c r="H12" s="34">
        <f>ROUND((F12*G12*C12)/1000,5)</f>
        <v>30.421700000000001</v>
      </c>
      <c r="I12" s="31">
        <f>H12</f>
        <v>30.421700000000001</v>
      </c>
      <c r="J12" s="31">
        <f>ROUND(F12*G12*K12,2)</f>
        <v>30421.7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ref="I15:I30" si="0">H15</f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15.539339999999999</v>
      </c>
      <c r="I16" s="31">
        <f t="shared" si="0"/>
        <v>15.539339999999999</v>
      </c>
      <c r="J16" s="31">
        <f>J17+J18</f>
        <v>15539.34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164.33</v>
      </c>
      <c r="G17" s="31">
        <v>2.88</v>
      </c>
      <c r="H17" s="32">
        <f>ROUND((F17*G17*C17)/1000,5)</f>
        <v>5.6792400000000001</v>
      </c>
      <c r="I17" s="31">
        <f t="shared" si="0"/>
        <v>5.6792400000000001</v>
      </c>
      <c r="J17" s="31">
        <f>ROUND(F17*G17*K17,2)</f>
        <v>5679.24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328.66999999999996</v>
      </c>
      <c r="G18" s="31">
        <v>2.5</v>
      </c>
      <c r="H18" s="32">
        <f>ROUND((F18*G18*C18)/1000,5)</f>
        <v>9.8600999999999992</v>
      </c>
      <c r="I18" s="31">
        <f t="shared" si="0"/>
        <v>9.8600999999999992</v>
      </c>
      <c r="J18" s="31">
        <f>ROUND(F18*G18*K18,2)</f>
        <v>9860.1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11.124989999999999</v>
      </c>
      <c r="I20" s="31">
        <f t="shared" si="0"/>
        <v>11.124989999999999</v>
      </c>
      <c r="J20" s="31">
        <f>J21+J22+J23+J24+J25+J26+J27+J28+J29+J30</f>
        <v>11124.990000000002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3053.93</v>
      </c>
      <c r="G21" s="31">
        <v>2.81</v>
      </c>
      <c r="H21" s="32">
        <f t="shared" ref="H21:H30" si="1">ROUND((F21*G21*K21)/1000,5)</f>
        <v>8.5815400000000004</v>
      </c>
      <c r="I21" s="31">
        <f t="shared" si="0"/>
        <v>8.5815400000000004</v>
      </c>
      <c r="J21" s="31">
        <f t="shared" ref="J21:J30" si="2">ROUND(F21*G21*K21,2)</f>
        <v>8581.5400000000009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947</v>
      </c>
      <c r="G26" s="31">
        <v>2.64</v>
      </c>
      <c r="H26" s="32">
        <f t="shared" si="1"/>
        <v>0.65076000000000001</v>
      </c>
      <c r="I26" s="31">
        <f t="shared" si="0"/>
        <v>0.65076000000000001</v>
      </c>
      <c r="J26" s="31">
        <f t="shared" si="2"/>
        <v>650.76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646</v>
      </c>
      <c r="G27" s="31">
        <v>5.07</v>
      </c>
      <c r="H27" s="32">
        <f t="shared" si="1"/>
        <v>0.14602000000000001</v>
      </c>
      <c r="I27" s="31">
        <f t="shared" si="0"/>
        <v>0.14602000000000001</v>
      </c>
      <c r="J27" s="31">
        <f t="shared" si="2"/>
        <v>146.02000000000001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97.982280000000003</v>
      </c>
      <c r="I31" s="31">
        <f>I32+I33+I34</f>
        <v>97.982280000000003</v>
      </c>
      <c r="J31" s="31">
        <f>J32+J33+J34</f>
        <v>97982.28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1362</v>
      </c>
      <c r="G32" s="31">
        <v>2.0099999999999998</v>
      </c>
      <c r="H32" s="32">
        <f>ROUND(F32*G32*K32/1000,5)</f>
        <v>5.4752400000000003</v>
      </c>
      <c r="I32" s="31">
        <f>H32</f>
        <v>5.4752400000000003</v>
      </c>
      <c r="J32" s="31">
        <f>ROUND(H32*1000,2)</f>
        <v>5475.24</v>
      </c>
      <c r="K32" s="3">
        <v>2</v>
      </c>
      <c r="L32" s="38"/>
      <c r="M32" s="38">
        <v>1362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1362</v>
      </c>
      <c r="G33" s="31">
        <v>7.67</v>
      </c>
      <c r="H33" s="32">
        <f>ROUND(G33*F33*K33/1000,5)</f>
        <v>31.33962</v>
      </c>
      <c r="I33" s="31">
        <f>H33</f>
        <v>31.33962</v>
      </c>
      <c r="J33" s="31">
        <f>ROUND(H33*1000,2)</f>
        <v>31339.62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1362</v>
      </c>
      <c r="G34" s="31">
        <v>14.97</v>
      </c>
      <c r="H34" s="32">
        <f>ROUND(G34*F34*K34/1000,5)</f>
        <v>61.16742</v>
      </c>
      <c r="I34" s="31">
        <f>H34</f>
        <v>61.16742</v>
      </c>
      <c r="J34" s="31">
        <f>ROUND(H34*1000,2)</f>
        <v>61167.42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629.84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1417.1399999999999</v>
      </c>
      <c r="G38" s="31">
        <v>1.65</v>
      </c>
      <c r="H38" s="32">
        <f>ROUND((F38*G38*K38)/1000,5)</f>
        <v>2.3382800000000001</v>
      </c>
      <c r="I38" s="31">
        <f>H38</f>
        <v>2.3382800000000001</v>
      </c>
      <c r="J38" s="31">
        <f>ROUND(F38*G38*K38,2)</f>
        <v>2338.2800000000002</v>
      </c>
      <c r="K38" s="3">
        <v>1</v>
      </c>
      <c r="L38" s="38">
        <f>M37+M38</f>
        <v>1417.1399999999999</v>
      </c>
      <c r="M38" s="38">
        <v>787.3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104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0.41299999999999998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95.680579400000013</v>
      </c>
      <c r="I46" s="71">
        <f>I47+I53+I63+I68+I77+I85+I98+I103</f>
        <v>95.680579400000028</v>
      </c>
      <c r="J46" s="72">
        <f>J47+J53+J63+J68+J77+J85+J98+J103</f>
        <v>92810.16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4.7840300000000004</v>
      </c>
      <c r="I47" s="25">
        <f>I48+I49+I50+I51+I52</f>
        <v>0</v>
      </c>
      <c r="J47" s="23">
        <f>J48+J49+J50+J51+J52</f>
        <v>4784.03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2.8704200000000002</v>
      </c>
      <c r="I49" s="31"/>
      <c r="J49" s="31">
        <f>ROUND(H49*1000,2)</f>
        <v>2870.42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1.91361</v>
      </c>
      <c r="I50" s="31"/>
      <c r="J50" s="31">
        <f>ROUND(H50*1000,2)</f>
        <v>1913.61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6.6976399999999998</v>
      </c>
      <c r="I53" s="26">
        <f>I54+I55+I56+I57+I58+I59+I60+I61+I62</f>
        <v>0</v>
      </c>
      <c r="J53" s="23">
        <f>J54+J55+J56+J57+J58+J59+J60+J61+J62</f>
        <v>6697.64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6.6976399999999998</v>
      </c>
      <c r="I59" s="31"/>
      <c r="J59" s="31">
        <f t="shared" si="3"/>
        <v>6697.64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8.6112500000000001</v>
      </c>
      <c r="I68" s="26">
        <f>I69+I70+I71+I72+I75+I76</f>
        <v>0</v>
      </c>
      <c r="J68" s="23">
        <f>J69+J70+J71+J72+J73+J74+J75+J76</f>
        <v>8611.25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8.6112500000000001</v>
      </c>
      <c r="I76" s="31"/>
      <c r="J76" s="31">
        <f>ROUND(H76*1000,2)</f>
        <v>8611.25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13.39528</v>
      </c>
      <c r="I77" s="26">
        <f>I78+I79+I80+I81+I82+I83+I84</f>
        <v>0</v>
      </c>
      <c r="J77" s="23">
        <f>J78+J79+J80+J81+J82+J83+J84</f>
        <v>10524.86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6.6976399999999998</v>
      </c>
      <c r="I78" s="31"/>
      <c r="J78" s="31">
        <f t="shared" ref="J78:J83" si="4">ROUND(H78*1000,2)</f>
        <v>6697.64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3.8272200000000001</v>
      </c>
      <c r="I81" s="31"/>
      <c r="J81" s="31">
        <f t="shared" si="4"/>
        <v>3827.22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2.8704200000000002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32.531390000000002</v>
      </c>
      <c r="I85" s="26">
        <f>I86+I87+I88+I89+I90+I91+I92+I93+I94+I95+I96+I97</f>
        <v>0</v>
      </c>
      <c r="J85" s="23">
        <f>J86+J87+J88+J89+J90+J91+J92+J93+J94+J95+J96+J97</f>
        <v>32531.39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11.481669999999999</v>
      </c>
      <c r="I90" s="31"/>
      <c r="J90" s="31">
        <f t="shared" si="5"/>
        <v>11481.67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15.30889</v>
      </c>
      <c r="I96" s="31"/>
      <c r="J96" s="31">
        <f t="shared" si="5"/>
        <v>15308.89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5.7408299999999999</v>
      </c>
      <c r="I97" s="31"/>
      <c r="J97" s="31">
        <f t="shared" si="5"/>
        <v>5740.83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3.8272200000000001</v>
      </c>
      <c r="I98" s="26">
        <f>I99+I100+I101+I102</f>
        <v>0</v>
      </c>
      <c r="J98" s="23">
        <f>J99+J100+J101+J102</f>
        <v>3827.22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3.8272200000000001</v>
      </c>
      <c r="I99" s="31">
        <v>0</v>
      </c>
      <c r="J99" s="31">
        <f>ROUND(H99*1000,2)</f>
        <v>3827.22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25.833769400000019</v>
      </c>
      <c r="I103" s="25">
        <f>I104+I105+I106+I107+I108</f>
        <v>95.680579400000028</v>
      </c>
      <c r="J103" s="23">
        <f>J104+J105+J106+J107+J108</f>
        <v>25833.769999999997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6.2192400000000001</v>
      </c>
      <c r="I106" s="31"/>
      <c r="J106" s="31">
        <f>ROUND(H106*1000,2)</f>
        <v>6219.24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19.61452940000002</v>
      </c>
      <c r="I108" s="34">
        <f>J197-I138-H181</f>
        <v>95.680579400000028</v>
      </c>
      <c r="J108" s="31">
        <f>ROUND(H108*1000,2)</f>
        <v>19614.53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312.75274859999996</v>
      </c>
      <c r="I109" s="71">
        <f>I110+I111+I112+I113+I114+I115+I116+I117+I118+I119+I120+I121+I122+I123+I124+I125+I126+I127+I128+I129+I130+I131+I132+I133+I134+I135+I136+I137+I138</f>
        <v>312.75174859999993</v>
      </c>
      <c r="J109" s="72">
        <f>J110+J111+J112+J113+J114+J115+J116+J117+J118+J119+J120+J121+J122+J123+J124+J125+J126+J127+J128+J129+J130+J131+J132+J133+J134+J135+J136+J137+J138</f>
        <v>292368.62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14560.09</v>
      </c>
      <c r="H110" s="33">
        <f>ROUND(($I$138*0.05),5)</f>
        <v>14.560090000000001</v>
      </c>
      <c r="I110" s="31"/>
      <c r="J110" s="31">
        <f t="shared" ref="J110:J137" si="6">ROUND(H110*1000,2)</f>
        <v>14560.09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72800.439999999988</v>
      </c>
      <c r="H111" s="33">
        <f>ROUND(($I$138*0.25),5)</f>
        <v>72.800439999999995</v>
      </c>
      <c r="I111" s="31"/>
      <c r="J111" s="31">
        <f t="shared" si="6"/>
        <v>72800.44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34944.21</v>
      </c>
      <c r="H116" s="32">
        <f>ROUND(($I$138*0.12),5)</f>
        <v>34.944209999999998</v>
      </c>
      <c r="I116" s="31"/>
      <c r="J116" s="31">
        <f t="shared" si="6"/>
        <v>34944.21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21551</v>
      </c>
      <c r="H121" s="34">
        <v>21.550999999999998</v>
      </c>
      <c r="I121" s="31">
        <v>21.55</v>
      </c>
      <c r="J121" s="31">
        <f t="shared" si="6"/>
        <v>21551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43680.259999999995</v>
      </c>
      <c r="H125" s="32">
        <f>ROUND(($I$138*0.15),5)</f>
        <v>43.680259999999997</v>
      </c>
      <c r="I125" s="31"/>
      <c r="J125" s="31">
        <f t="shared" si="6"/>
        <v>43680.26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32032.19</v>
      </c>
      <c r="H126" s="32">
        <f>ROUND(($I$138*0.11),5)</f>
        <v>32.03219</v>
      </c>
      <c r="I126" s="31"/>
      <c r="J126" s="31">
        <f t="shared" si="6"/>
        <v>32032.19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20384.12</v>
      </c>
      <c r="H128" s="32">
        <f>ROUND(($I$138*0.07),5)</f>
        <v>20.384119999999999</v>
      </c>
      <c r="I128" s="31"/>
      <c r="J128" s="31">
        <f t="shared" si="6"/>
        <v>20384.12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52416.310000000005</v>
      </c>
      <c r="H129" s="32">
        <f>ROUND(($I$138*0.18),5)</f>
        <v>52.416310000000003</v>
      </c>
      <c r="I129" s="31"/>
      <c r="J129" s="31">
        <f t="shared" si="6"/>
        <v>52416.31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20.384128599999947</v>
      </c>
      <c r="I138" s="34">
        <f>J197*0.7</f>
        <v>291.20174859999992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118.66104</v>
      </c>
      <c r="I151" s="72">
        <f>I152+I153+I154</f>
        <v>118.66</v>
      </c>
      <c r="J151" s="72">
        <f ca="1">J152+J153+J154</f>
        <v>118661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3296.14</v>
      </c>
      <c r="H152" s="32">
        <f ca="1">ROUND((C152*F152*G152/1000),5)</f>
        <v>118.66104</v>
      </c>
      <c r="I152" s="35">
        <v>118.66</v>
      </c>
      <c r="J152" s="31">
        <f ca="1">ROUND(H152*1000,2)</f>
        <v>118661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30.376000000000001</v>
      </c>
      <c r="I165" s="72">
        <f>I166+I167+I168</f>
        <v>30.38</v>
      </c>
      <c r="J165" s="72">
        <f>J166+J167+J168</f>
        <v>30376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30376</v>
      </c>
      <c r="H166" s="34">
        <v>30.376000000000001</v>
      </c>
      <c r="I166" s="31">
        <v>30.38</v>
      </c>
      <c r="J166" s="31">
        <f>ROUND(H166*1000,2)</f>
        <v>30376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67.063000000000002</v>
      </c>
      <c r="I169" s="72">
        <f>I170+I171+I172</f>
        <v>67.06</v>
      </c>
      <c r="J169" s="72">
        <f>J170+J171+J172</f>
        <v>67063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67063</v>
      </c>
      <c r="H170" s="32">
        <v>67.063000000000002</v>
      </c>
      <c r="I170" s="35">
        <v>67.06</v>
      </c>
      <c r="J170" s="31">
        <f>ROUND(H170*1000,2)</f>
        <v>67063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198.006</v>
      </c>
      <c r="I173" s="72">
        <v>198.01</v>
      </c>
      <c r="J173" s="72">
        <f>ROUND(H173*1000,2)</f>
        <v>198006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31.085000000000001</v>
      </c>
      <c r="I174" s="72">
        <v>31.09</v>
      </c>
      <c r="J174" s="72">
        <f>ROUND(H174*1000,2)</f>
        <v>31085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29.120170000000002</v>
      </c>
      <c r="I178" s="72">
        <f>I179+I180+I181</f>
        <v>87.45</v>
      </c>
      <c r="J178" s="72">
        <f>J179+J180+J181</f>
        <v>29120.17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29.120170000000002</v>
      </c>
      <c r="I181" s="31">
        <v>87.45</v>
      </c>
      <c r="J181" s="31">
        <f>ROUND(H181*1000,2)</f>
        <v>29120.17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1274.3815199999999</v>
      </c>
      <c r="I194" s="62">
        <f>I10+I9+I42+I46+I109+I139+I151+I155+I160+I165+I169+I173+I174+I175+I178+I45</f>
        <v>1444.321158</v>
      </c>
      <c r="J194" s="63">
        <f ca="1">J10+J9+J42+J46+J109+J139+J151+J155+J160+J165+J169+J173+J174+J175+J178+J45</f>
        <v>886674.35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1274.3815199999999</v>
      </c>
      <c r="I195" s="31">
        <f>J195/1000</f>
        <v>1793.23848</v>
      </c>
      <c r="J195" s="31">
        <v>1793238.48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1444.321158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348.91732200000001</v>
      </c>
      <c r="J197" s="82">
        <v>416.00249799999995</v>
      </c>
    </row>
    <row r="198" spans="1:75" hidden="1" x14ac:dyDescent="0.25">
      <c r="H198" s="49">
        <f>H9+H10+H42+H45+H46+H109+H139+H151+H155+H160+H165+H169+H173+H174+H175+H178+H182</f>
        <v>1274.3815199999999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0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574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131.12642400000001</v>
      </c>
      <c r="I9" s="72">
        <v>239.7</v>
      </c>
      <c r="J9" s="72">
        <f>ROUND(H9*1000,2)</f>
        <v>131126.42000000001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242.66617000000002</v>
      </c>
      <c r="I10" s="76">
        <f>I11+I12+I13+I14+I15+I16+I20+I31+I35+I38+I39+I40+I41+I19</f>
        <v>242.66617000000002</v>
      </c>
      <c r="J10" s="72">
        <f>J11+J12+J13+J14+J15+J16+J20+J31+J35+J38+J39+J40+J41+J19</f>
        <v>242666.16999999998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155.66999999999999</v>
      </c>
      <c r="G11" s="31">
        <v>2.04</v>
      </c>
      <c r="H11" s="34">
        <f>ROUND((F11*G11*K11)/1000,5)</f>
        <v>94.952470000000005</v>
      </c>
      <c r="I11" s="31">
        <f>H11</f>
        <v>94.952470000000005</v>
      </c>
      <c r="J11" s="31">
        <f>ROUND(F11*G11*K11,2)</f>
        <v>94952.47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467-F11</f>
        <v>311.33000000000004</v>
      </c>
      <c r="G12" s="31">
        <v>1.78</v>
      </c>
      <c r="H12" s="34">
        <f>ROUND((F12*G12*C12)/1000,5)</f>
        <v>28.816700000000001</v>
      </c>
      <c r="I12" s="31">
        <f>H12</f>
        <v>28.816700000000001</v>
      </c>
      <c r="J12" s="31">
        <f>ROUND(F12*G12*K12,2)</f>
        <v>28816.7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ref="I15:I30" si="0">H15</f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14.719860000000001</v>
      </c>
      <c r="I16" s="31">
        <f t="shared" si="0"/>
        <v>14.719860000000001</v>
      </c>
      <c r="J16" s="31">
        <f>J17+J18</f>
        <v>14719.86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155.66999999999999</v>
      </c>
      <c r="G17" s="31">
        <v>2.88</v>
      </c>
      <c r="H17" s="32">
        <f>ROUND((F17*G17*C17)/1000,5)</f>
        <v>5.3799599999999996</v>
      </c>
      <c r="I17" s="31">
        <f t="shared" si="0"/>
        <v>5.3799599999999996</v>
      </c>
      <c r="J17" s="31">
        <f>ROUND(F17*G17*K17,2)</f>
        <v>5379.96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311.33000000000004</v>
      </c>
      <c r="G18" s="31">
        <v>2.5</v>
      </c>
      <c r="H18" s="32">
        <f>ROUND((F18*G18*C18)/1000,5)</f>
        <v>9.3399000000000001</v>
      </c>
      <c r="I18" s="31">
        <f t="shared" si="0"/>
        <v>9.3399000000000001</v>
      </c>
      <c r="J18" s="31">
        <f>ROUND(F18*G18*K18,2)</f>
        <v>9339.9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6.8927300000000002</v>
      </c>
      <c r="I20" s="31">
        <f t="shared" si="0"/>
        <v>6.8927300000000002</v>
      </c>
      <c r="J20" s="31">
        <f>J21+J22+J23+J24+J25+J26+J27+J28+J29+J30</f>
        <v>6892.7300000000014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948</v>
      </c>
      <c r="G21" s="31">
        <v>2.81</v>
      </c>
      <c r="H21" s="32">
        <f t="shared" ref="H21:H30" si="1">ROUND((F21*G21*K21)/1000,5)</f>
        <v>4.3836000000000004</v>
      </c>
      <c r="I21" s="31">
        <f t="shared" si="0"/>
        <v>4.3836000000000004</v>
      </c>
      <c r="J21" s="31">
        <f t="shared" ref="J21:J30" si="2">ROUND(F21*G21*K21,2)</f>
        <v>4383.6000000000004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949</v>
      </c>
      <c r="G26" s="31">
        <v>2.64</v>
      </c>
      <c r="H26" s="32">
        <f t="shared" si="1"/>
        <v>0.61643999999999999</v>
      </c>
      <c r="I26" s="31">
        <f t="shared" si="0"/>
        <v>0.61643999999999999</v>
      </c>
      <c r="J26" s="31">
        <f t="shared" si="2"/>
        <v>616.44000000000005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646</v>
      </c>
      <c r="G27" s="31">
        <v>5.07</v>
      </c>
      <c r="H27" s="32">
        <f t="shared" si="1"/>
        <v>0.14602000000000001</v>
      </c>
      <c r="I27" s="31">
        <f t="shared" si="0"/>
        <v>0.14602000000000001</v>
      </c>
      <c r="J27" s="31">
        <f t="shared" si="2"/>
        <v>146.02000000000001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87.982619999999997</v>
      </c>
      <c r="I31" s="31">
        <f>I32+I33+I34</f>
        <v>87.982619999999997</v>
      </c>
      <c r="J31" s="31">
        <f>J32+J33+J34</f>
        <v>87982.62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1223</v>
      </c>
      <c r="G32" s="31">
        <v>2.0099999999999998</v>
      </c>
      <c r="H32" s="32">
        <f>ROUND(F32*G32*K32/1000,5)</f>
        <v>4.9164599999999998</v>
      </c>
      <c r="I32" s="31">
        <f>H32</f>
        <v>4.9164599999999998</v>
      </c>
      <c r="J32" s="31">
        <f>ROUND(H32*1000,2)</f>
        <v>4916.46</v>
      </c>
      <c r="K32" s="3">
        <v>2</v>
      </c>
      <c r="L32" s="38"/>
      <c r="M32" s="38">
        <v>1223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1223</v>
      </c>
      <c r="G33" s="31">
        <v>7.67</v>
      </c>
      <c r="H33" s="32">
        <f>ROUND(G33*F33*K33/1000,5)</f>
        <v>28.14123</v>
      </c>
      <c r="I33" s="31">
        <f>H33</f>
        <v>28.14123</v>
      </c>
      <c r="J33" s="31">
        <f>ROUND(H33*1000,2)</f>
        <v>28141.23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1223</v>
      </c>
      <c r="G34" s="31">
        <v>14.97</v>
      </c>
      <c r="H34" s="32">
        <f>ROUND(G34*F34*K34/1000,5)</f>
        <v>54.924930000000003</v>
      </c>
      <c r="I34" s="31">
        <f>H34</f>
        <v>54.924930000000003</v>
      </c>
      <c r="J34" s="31">
        <f>ROUND(H34*1000,2)</f>
        <v>54924.93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739.2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1663.2</v>
      </c>
      <c r="G38" s="31">
        <v>1.65</v>
      </c>
      <c r="H38" s="32">
        <f>ROUND((F38*G38*K38)/1000,5)</f>
        <v>2.7442799999999998</v>
      </c>
      <c r="I38" s="31">
        <f>H38</f>
        <v>2.7442799999999998</v>
      </c>
      <c r="J38" s="31">
        <f>ROUND(F38*G38*K38,2)</f>
        <v>2744.28</v>
      </c>
      <c r="K38" s="3">
        <v>1</v>
      </c>
      <c r="L38" s="38">
        <f>M37+M38</f>
        <v>1663.2</v>
      </c>
      <c r="M38" s="38">
        <v>924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97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0.38500000000000001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107.6366938</v>
      </c>
      <c r="I46" s="71">
        <f>I47+I53+I63+I68+I77+I85+I98+I103</f>
        <v>107.6366938</v>
      </c>
      <c r="J46" s="72">
        <f>J47+J53+J63+J68+J77+J85+J98+J103</f>
        <v>104407.59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5.3818299999999999</v>
      </c>
      <c r="I47" s="25">
        <f>I48+I49+I50+I51+I52</f>
        <v>0</v>
      </c>
      <c r="J47" s="23">
        <f>J48+J49+J50+J51+J52</f>
        <v>5381.83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3.2290999999999999</v>
      </c>
      <c r="I49" s="31"/>
      <c r="J49" s="31">
        <f>ROUND(H49*1000,2)</f>
        <v>3229.1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2.15273</v>
      </c>
      <c r="I50" s="31"/>
      <c r="J50" s="31">
        <f>ROUND(H50*1000,2)</f>
        <v>2152.73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7.5345700000000004</v>
      </c>
      <c r="I53" s="26">
        <f>I54+I55+I56+I57+I58+I59+I60+I61+I62</f>
        <v>0</v>
      </c>
      <c r="J53" s="23">
        <f>J54+J55+J56+J57+J58+J59+J60+J61+J62</f>
        <v>7534.57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7.5345700000000004</v>
      </c>
      <c r="I59" s="31"/>
      <c r="J59" s="31">
        <f t="shared" si="3"/>
        <v>7534.57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9.6873000000000005</v>
      </c>
      <c r="I68" s="26">
        <f>I69+I70+I71+I72+I75+I76</f>
        <v>0</v>
      </c>
      <c r="J68" s="23">
        <f>J69+J70+J71+J72+J73+J74+J75+J76</f>
        <v>9687.2999999999993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9.6873000000000005</v>
      </c>
      <c r="I76" s="31"/>
      <c r="J76" s="31">
        <f>ROUND(H76*1000,2)</f>
        <v>9687.2999999999993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15.069140000000001</v>
      </c>
      <c r="I77" s="26">
        <f>I78+I79+I80+I81+I82+I83+I84</f>
        <v>0</v>
      </c>
      <c r="J77" s="23">
        <f>J78+J79+J80+J81+J82+J83+J84</f>
        <v>11840.04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7.5345700000000004</v>
      </c>
      <c r="I78" s="31"/>
      <c r="J78" s="31">
        <f t="shared" ref="J78:J83" si="4">ROUND(H78*1000,2)</f>
        <v>7534.57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4.3054699999999997</v>
      </c>
      <c r="I81" s="31"/>
      <c r="J81" s="31">
        <f t="shared" si="4"/>
        <v>4305.47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3.2290999999999999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36.596469999999997</v>
      </c>
      <c r="I85" s="26">
        <f>I86+I87+I88+I89+I90+I91+I92+I93+I94+I95+I96+I97</f>
        <v>0</v>
      </c>
      <c r="J85" s="23">
        <f>J86+J87+J88+J89+J90+J91+J92+J93+J94+J95+J96+J97</f>
        <v>36596.469999999994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12.916399999999999</v>
      </c>
      <c r="I90" s="31"/>
      <c r="J90" s="31">
        <f t="shared" si="5"/>
        <v>12916.4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17.221869999999999</v>
      </c>
      <c r="I96" s="31"/>
      <c r="J96" s="31">
        <f t="shared" si="5"/>
        <v>17221.87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6.4581999999999997</v>
      </c>
      <c r="I97" s="31"/>
      <c r="J97" s="31">
        <f t="shared" si="5"/>
        <v>6458.2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4.3054699999999997</v>
      </c>
      <c r="I98" s="26">
        <f>I99+I100+I101+I102</f>
        <v>0</v>
      </c>
      <c r="J98" s="23">
        <f>J99+J100+J101+J102</f>
        <v>4305.47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4.3054699999999997</v>
      </c>
      <c r="I99" s="31">
        <v>0</v>
      </c>
      <c r="J99" s="31">
        <f>ROUND(H99*1000,2)</f>
        <v>4305.47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29.061913800000013</v>
      </c>
      <c r="I103" s="25">
        <f>I104+I105+I106+I107+I108</f>
        <v>107.6366938</v>
      </c>
      <c r="J103" s="23">
        <f>J104+J105+J106+J107+J108</f>
        <v>29061.91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6.9963899999999999</v>
      </c>
      <c r="I106" s="31"/>
      <c r="J106" s="31">
        <f>ROUND(H106*1000,2)</f>
        <v>6996.39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22.065523800000015</v>
      </c>
      <c r="I108" s="34">
        <f>J197-I138-H181</f>
        <v>107.6366938</v>
      </c>
      <c r="J108" s="31">
        <f>ROUND(H108*1000,2)</f>
        <v>22065.52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361.66195220000003</v>
      </c>
      <c r="I109" s="71">
        <f>I110+I111+I112+I113+I114+I115+I116+I117+I118+I119+I120+I121+I122+I123+I124+I125+I126+I127+I128+I129+I130+I131+I132+I133+I134+I135+I136+I137+I138</f>
        <v>361.65995219999996</v>
      </c>
      <c r="J109" s="72">
        <f>J110+J111+J112+J113+J114+J115+J116+J117+J118+J119+J120+J121+J122+J123+J124+J125+J126+J127+J128+J129+J130+J131+J132+J133+J134+J135+J136+J137+J138</f>
        <v>338730.64999999997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16379.5</v>
      </c>
      <c r="H110" s="33">
        <f>ROUND(($I$138*0.05),5)</f>
        <v>16.3795</v>
      </c>
      <c r="I110" s="31"/>
      <c r="J110" s="31">
        <f t="shared" ref="J110:J137" si="6">ROUND(H110*1000,2)</f>
        <v>16379.5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81897.490000000005</v>
      </c>
      <c r="H111" s="33">
        <f>ROUND(($I$138*0.25),5)</f>
        <v>81.897490000000005</v>
      </c>
      <c r="I111" s="31"/>
      <c r="J111" s="31">
        <f t="shared" si="6"/>
        <v>81897.490000000005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39310.789999999994</v>
      </c>
      <c r="H116" s="32">
        <f>ROUND(($I$138*0.12),5)</f>
        <v>39.310789999999997</v>
      </c>
      <c r="I116" s="31"/>
      <c r="J116" s="31">
        <f t="shared" si="6"/>
        <v>39310.79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34072</v>
      </c>
      <c r="H121" s="34">
        <v>34.072000000000003</v>
      </c>
      <c r="I121" s="31">
        <v>34.07</v>
      </c>
      <c r="J121" s="31">
        <f t="shared" si="6"/>
        <v>34072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49138.49</v>
      </c>
      <c r="H125" s="32">
        <f>ROUND(($I$138*0.15),5)</f>
        <v>49.138489999999997</v>
      </c>
      <c r="I125" s="31"/>
      <c r="J125" s="31">
        <f t="shared" si="6"/>
        <v>49138.49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36034.89</v>
      </c>
      <c r="H126" s="32">
        <f>ROUND(($I$138*0.11),5)</f>
        <v>36.034889999999997</v>
      </c>
      <c r="I126" s="31"/>
      <c r="J126" s="31">
        <f t="shared" si="6"/>
        <v>36034.89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22931.3</v>
      </c>
      <c r="H128" s="32">
        <f>ROUND(($I$138*0.07),5)</f>
        <v>22.9313</v>
      </c>
      <c r="I128" s="31"/>
      <c r="J128" s="31">
        <f t="shared" si="6"/>
        <v>22931.3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58966.189999999995</v>
      </c>
      <c r="H129" s="32">
        <f>ROUND(($I$138*0.18),5)</f>
        <v>58.966189999999997</v>
      </c>
      <c r="I129" s="31"/>
      <c r="J129" s="31">
        <f t="shared" si="6"/>
        <v>58966.19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22.93130219999999</v>
      </c>
      <c r="I138" s="34">
        <f>J197*0.7</f>
        <v>327.58995219999997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132.12</v>
      </c>
      <c r="I151" s="72">
        <f>I152+I153+I154</f>
        <v>132.12</v>
      </c>
      <c r="J151" s="72">
        <f ca="1">J152+J153+J154</f>
        <v>132120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3670</v>
      </c>
      <c r="H152" s="32">
        <f ca="1">ROUND((C152*F152*G152/1000),5)</f>
        <v>132.12</v>
      </c>
      <c r="I152" s="35">
        <v>132.12</v>
      </c>
      <c r="J152" s="31">
        <f ca="1">ROUND(H152*1000,2)</f>
        <v>132120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32.296999999999997</v>
      </c>
      <c r="I165" s="72">
        <f>I166+I167+I168</f>
        <v>32.299999999999997</v>
      </c>
      <c r="J165" s="72">
        <f>J166+J167+J168</f>
        <v>32297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32297</v>
      </c>
      <c r="H166" s="34">
        <v>32.296999999999997</v>
      </c>
      <c r="I166" s="31">
        <v>32.299999999999997</v>
      </c>
      <c r="J166" s="31">
        <f>ROUND(H166*1000,2)</f>
        <v>32297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67.247</v>
      </c>
      <c r="I169" s="72">
        <f>I170+I171+I172</f>
        <v>67.25</v>
      </c>
      <c r="J169" s="72">
        <f>J170+J171+J172</f>
        <v>67247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67247</v>
      </c>
      <c r="H170" s="32">
        <v>67.247</v>
      </c>
      <c r="I170" s="35">
        <v>67.25</v>
      </c>
      <c r="J170" s="31">
        <f>ROUND(H170*1000,2)</f>
        <v>67247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174.42</v>
      </c>
      <c r="I173" s="72">
        <v>174.42</v>
      </c>
      <c r="J173" s="72">
        <f>ROUND(H173*1000,2)</f>
        <v>174420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29.33</v>
      </c>
      <c r="I174" s="72">
        <v>29.33</v>
      </c>
      <c r="J174" s="72">
        <f>ROUND(H174*1000,2)</f>
        <v>29330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32.759</v>
      </c>
      <c r="I178" s="72">
        <f>I179+I180+I181</f>
        <v>87.69</v>
      </c>
      <c r="J178" s="72">
        <f>J179+J180+J181</f>
        <v>32759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32.759</v>
      </c>
      <c r="I181" s="31">
        <v>87.69</v>
      </c>
      <c r="J181" s="31">
        <f>ROUND(H181*1000,2)</f>
        <v>32759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1311.26424</v>
      </c>
      <c r="I194" s="62">
        <f>I10+I9+I42+I46+I109+I139+I151+I155+I160+I165+I169+I173+I174+I175+I178+I45</f>
        <v>1474.7728159999999</v>
      </c>
      <c r="J194" s="63">
        <f ca="1">J10+J9+J42+J46+J109+J139+J151+J155+J160+J165+J169+J173+J174+J175+J178+J45</f>
        <v>881538.74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1311.26424</v>
      </c>
      <c r="I195" s="31">
        <f>J195/1000</f>
        <v>1798.146</v>
      </c>
      <c r="J195" s="31">
        <v>1798146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1474.7728159999999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323.37318400000004</v>
      </c>
      <c r="J197" s="82">
        <v>467.98564599999997</v>
      </c>
    </row>
    <row r="198" spans="1:75" hidden="1" x14ac:dyDescent="0.25">
      <c r="H198" s="49">
        <f>H9+H10+H42+H45+H46+H109+H139+H151+H155+H160+H165+H169+H173+H174+H175+H178+H182</f>
        <v>1311.26424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1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9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9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9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95" ht="19.5" x14ac:dyDescent="0.25">
      <c r="A4" s="100" t="s">
        <v>575</v>
      </c>
      <c r="B4" s="100"/>
      <c r="C4" s="100"/>
      <c r="D4" s="100"/>
      <c r="E4" s="100"/>
      <c r="F4" s="100"/>
      <c r="G4" s="100"/>
      <c r="H4" s="100"/>
      <c r="I4" s="1"/>
    </row>
    <row r="5" spans="1:9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95" ht="16.5" x14ac:dyDescent="0.25">
      <c r="G6" s="11"/>
      <c r="H6" s="12"/>
      <c r="I6" s="92"/>
    </row>
    <row r="7" spans="1:9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9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9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120.47556000000003</v>
      </c>
      <c r="I9" s="72">
        <v>225.31</v>
      </c>
      <c r="J9" s="72">
        <f>ROUND(H9*1000,2)</f>
        <v>120475.56</v>
      </c>
      <c r="K9" s="73"/>
      <c r="BV9" s="74" t="s">
        <v>578</v>
      </c>
      <c r="CQ9" s="74" t="s">
        <v>578</v>
      </c>
    </row>
    <row r="10" spans="1:9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219.34741</v>
      </c>
      <c r="I10" s="76">
        <f>I11+I12+I13+I14+I15+I16+I20+I31+I35+I38+I39+I40+I41+I19</f>
        <v>219.34741</v>
      </c>
      <c r="J10" s="72">
        <f>J11+J12+J13+J14+J15+J16+J20+J31+J35+J38+J39+J40+J41+J19</f>
        <v>219347.40999999997</v>
      </c>
      <c r="K10" s="73"/>
    </row>
    <row r="11" spans="1:9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156</v>
      </c>
      <c r="G11" s="31">
        <v>2.04</v>
      </c>
      <c r="H11" s="34">
        <f>ROUND((F11*G11*K11)/1000,5)</f>
        <v>95.153760000000005</v>
      </c>
      <c r="I11" s="31">
        <f>H11</f>
        <v>95.153760000000005</v>
      </c>
      <c r="J11" s="31">
        <f>ROUND(F11*G11*K11,2)</f>
        <v>95153.76</v>
      </c>
      <c r="K11" s="64">
        <v>299</v>
      </c>
      <c r="BW11" s="24"/>
    </row>
    <row r="12" spans="1:9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132</v>
      </c>
      <c r="G12" s="31">
        <v>1.78</v>
      </c>
      <c r="H12" s="34">
        <f>ROUND((F12*G12*C12)/1000,5)</f>
        <v>12.217919999999999</v>
      </c>
      <c r="I12" s="31">
        <f>H12</f>
        <v>12.217919999999999</v>
      </c>
      <c r="J12" s="31">
        <f>ROUND(F12*G12*K12,2)</f>
        <v>12217.92</v>
      </c>
      <c r="K12" s="64">
        <v>52</v>
      </c>
      <c r="BW12" s="24"/>
    </row>
    <row r="13" spans="1:9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9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9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6</v>
      </c>
      <c r="G15" s="31">
        <v>3.3</v>
      </c>
      <c r="H15" s="32">
        <f>ROUND((F15*G15*K15)/1000,5)</f>
        <v>5.9202000000000004</v>
      </c>
      <c r="I15" s="31">
        <f t="shared" ref="I15:I30" si="0">H15</f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9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9.3513599999999997</v>
      </c>
      <c r="I16" s="31">
        <f t="shared" si="0"/>
        <v>9.3513599999999997</v>
      </c>
      <c r="J16" s="31">
        <f>J17+J18</f>
        <v>9351.36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156</v>
      </c>
      <c r="G17" s="31">
        <v>2.88</v>
      </c>
      <c r="H17" s="32">
        <f>ROUND((F17*G17*C17)/1000,5)</f>
        <v>5.3913599999999997</v>
      </c>
      <c r="I17" s="31">
        <f t="shared" si="0"/>
        <v>5.3913599999999997</v>
      </c>
      <c r="J17" s="31">
        <f>ROUND(F17*G17*K17,2)</f>
        <v>5391.36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132</v>
      </c>
      <c r="G18" s="31">
        <v>2.5</v>
      </c>
      <c r="H18" s="32">
        <f>ROUND((F18*G18*C18)/1000,5)</f>
        <v>3.96</v>
      </c>
      <c r="I18" s="31">
        <f t="shared" si="0"/>
        <v>3.96</v>
      </c>
      <c r="J18" s="31">
        <f>ROUND(F18*G18*K18,2)</f>
        <v>3960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9.8865299999999987</v>
      </c>
      <c r="I20" s="31">
        <f t="shared" si="0"/>
        <v>9.8865299999999987</v>
      </c>
      <c r="J20" s="31">
        <f>J21+J22+J23+J24+J25+J26+J27+J28+J29+J30</f>
        <v>9886.5300000000007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950</v>
      </c>
      <c r="G21" s="31">
        <v>2.81</v>
      </c>
      <c r="H21" s="32">
        <f t="shared" ref="H21:H30" si="1">ROUND((F21*G21*K21)/1000,5)</f>
        <v>7.37608</v>
      </c>
      <c r="I21" s="31">
        <f t="shared" si="0"/>
        <v>7.37608</v>
      </c>
      <c r="J21" s="31">
        <f t="shared" ref="J21:J30" si="2">ROUND(F21*G21*K21,2)</f>
        <v>7376.08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663</v>
      </c>
      <c r="G22" s="31">
        <v>1.75</v>
      </c>
      <c r="H22" s="32">
        <f t="shared" si="1"/>
        <v>6.3E-2</v>
      </c>
      <c r="I22" s="31">
        <f t="shared" si="0"/>
        <v>6.3E-2</v>
      </c>
      <c r="J22" s="31">
        <f t="shared" si="2"/>
        <v>63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664</v>
      </c>
      <c r="G23" s="31">
        <v>4.0999999999999996</v>
      </c>
      <c r="H23" s="32">
        <f t="shared" si="1"/>
        <v>0.49446000000000001</v>
      </c>
      <c r="I23" s="31">
        <f t="shared" si="0"/>
        <v>0.49446000000000001</v>
      </c>
      <c r="J23" s="31">
        <f t="shared" si="2"/>
        <v>494.46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665</v>
      </c>
      <c r="G24" s="31">
        <v>4.08</v>
      </c>
      <c r="H24" s="32">
        <f t="shared" si="1"/>
        <v>4.6269999999999999E-2</v>
      </c>
      <c r="I24" s="31">
        <f t="shared" si="0"/>
        <v>4.6269999999999999E-2</v>
      </c>
      <c r="J24" s="31">
        <f t="shared" si="2"/>
        <v>46.27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666</v>
      </c>
      <c r="G25" s="31">
        <v>3.93</v>
      </c>
      <c r="H25" s="32">
        <f t="shared" si="1"/>
        <v>6.1899999999999997E-2</v>
      </c>
      <c r="I25" s="31">
        <f t="shared" si="0"/>
        <v>6.1899999999999997E-2</v>
      </c>
      <c r="J25" s="31">
        <f t="shared" si="2"/>
        <v>61.9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588</v>
      </c>
      <c r="G26" s="31">
        <v>2.64</v>
      </c>
      <c r="H26" s="32">
        <f t="shared" si="1"/>
        <v>0.61775999999999998</v>
      </c>
      <c r="I26" s="31">
        <f t="shared" si="0"/>
        <v>0.61775999999999998</v>
      </c>
      <c r="J26" s="31">
        <f t="shared" si="2"/>
        <v>617.76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646</v>
      </c>
      <c r="G27" s="31">
        <v>5.07</v>
      </c>
      <c r="H27" s="32">
        <f t="shared" si="1"/>
        <v>0.14602000000000001</v>
      </c>
      <c r="I27" s="31">
        <f t="shared" si="0"/>
        <v>0.14602000000000001</v>
      </c>
      <c r="J27" s="31">
        <f t="shared" si="2"/>
        <v>146.02000000000001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83.66622000000001</v>
      </c>
      <c r="I31" s="31">
        <f>I32+I33+I34</f>
        <v>83.66622000000001</v>
      </c>
      <c r="J31" s="31">
        <f>J32+J33+J34</f>
        <v>83666.22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1163</v>
      </c>
      <c r="G32" s="31">
        <v>2.0099999999999998</v>
      </c>
      <c r="H32" s="32">
        <f>ROUND(F32*G32*K32/1000,5)</f>
        <v>4.6752599999999997</v>
      </c>
      <c r="I32" s="31">
        <f>H32</f>
        <v>4.6752599999999997</v>
      </c>
      <c r="J32" s="31">
        <f>ROUND(H32*1000,2)</f>
        <v>4675.26</v>
      </c>
      <c r="K32" s="3">
        <v>2</v>
      </c>
      <c r="L32" s="38"/>
      <c r="M32" s="38">
        <v>1163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1163</v>
      </c>
      <c r="G33" s="31">
        <v>7.67</v>
      </c>
      <c r="H33" s="32">
        <f>ROUND(G33*F33*K33/1000,5)</f>
        <v>26.760629999999999</v>
      </c>
      <c r="I33" s="31">
        <f>H33</f>
        <v>26.760629999999999</v>
      </c>
      <c r="J33" s="31">
        <f>ROUND(H33*1000,2)</f>
        <v>26760.63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1163</v>
      </c>
      <c r="G34" s="31">
        <v>14.97</v>
      </c>
      <c r="H34" s="32">
        <f>ROUND(G34*F34*K34/1000,5)</f>
        <v>52.230330000000002</v>
      </c>
      <c r="I34" s="31">
        <f>H34</f>
        <v>52.230330000000002</v>
      </c>
      <c r="J34" s="31">
        <f>ROUND(H34*1000,2)</f>
        <v>52230.33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677.2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1523.7</v>
      </c>
      <c r="G38" s="31">
        <v>1.65</v>
      </c>
      <c r="H38" s="32">
        <f>ROUND((F38*G38*K38)/1000,5)</f>
        <v>2.5141100000000001</v>
      </c>
      <c r="I38" s="31">
        <f>H38</f>
        <v>2.5141100000000001</v>
      </c>
      <c r="J38" s="31">
        <f>ROUND(F38*G38*K38,2)</f>
        <v>2514.11</v>
      </c>
      <c r="K38" s="3">
        <v>1</v>
      </c>
      <c r="L38" s="38">
        <f>M37+M38</f>
        <v>1523.7</v>
      </c>
      <c r="M38" s="38">
        <v>846.5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69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0.27400000000000002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116.37394100000004</v>
      </c>
      <c r="I46" s="71">
        <f>I47+I53+I63+I68+I77+I85+I98+I103</f>
        <v>116.37394100000006</v>
      </c>
      <c r="J46" s="72">
        <f>J47+J53+J63+J68+J77+J85+J98+J103</f>
        <v>112882.72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5.8186999999999998</v>
      </c>
      <c r="I47" s="25">
        <f>I48+I49+I50+I51+I52</f>
        <v>0</v>
      </c>
      <c r="J47" s="23">
        <f>J48+J49+J50+J51+J52</f>
        <v>5818.7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3.4912200000000002</v>
      </c>
      <c r="I49" s="31"/>
      <c r="J49" s="31">
        <f>ROUND(H49*1000,2)</f>
        <v>3491.22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2.32748</v>
      </c>
      <c r="I50" s="31"/>
      <c r="J50" s="31">
        <f>ROUND(H50*1000,2)</f>
        <v>2327.48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8.1461799999999993</v>
      </c>
      <c r="I53" s="26">
        <f>I54+I55+I56+I57+I58+I59+I60+I61+I62</f>
        <v>0</v>
      </c>
      <c r="J53" s="23">
        <f>J54+J55+J56+J57+J58+J59+J60+J61+J62</f>
        <v>8146.18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8.1461799999999993</v>
      </c>
      <c r="I59" s="31"/>
      <c r="J59" s="31">
        <f t="shared" si="3"/>
        <v>8146.18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10.473649999999999</v>
      </c>
      <c r="I68" s="26">
        <f>I69+I70+I71+I72+I75+I76</f>
        <v>0</v>
      </c>
      <c r="J68" s="23">
        <f>J69+J70+J71+J72+J73+J74+J75+J76</f>
        <v>10473.65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10.473649999999999</v>
      </c>
      <c r="I76" s="31"/>
      <c r="J76" s="31">
        <f>ROUND(H76*1000,2)</f>
        <v>10473.65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16.292360000000002</v>
      </c>
      <c r="I77" s="26">
        <f>I78+I79+I80+I81+I82+I83+I84</f>
        <v>0</v>
      </c>
      <c r="J77" s="23">
        <f>J78+J79+J80+J81+J82+J83+J84</f>
        <v>12801.14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8.1461799999999993</v>
      </c>
      <c r="I78" s="31"/>
      <c r="J78" s="31">
        <f t="shared" ref="J78:J83" si="4">ROUND(H78*1000,2)</f>
        <v>8146.18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4.65496</v>
      </c>
      <c r="I81" s="31"/>
      <c r="J81" s="31">
        <f t="shared" si="4"/>
        <v>4654.96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3.4912200000000002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39.567139999999995</v>
      </c>
      <c r="I85" s="26">
        <f>I86+I87+I88+I89+I90+I91+I92+I93+I94+I95+I96+I97</f>
        <v>0</v>
      </c>
      <c r="J85" s="23">
        <f>J86+J87+J88+J89+J90+J91+J92+J93+J94+J95+J96+J97</f>
        <v>39567.140000000007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13.964869999999999</v>
      </c>
      <c r="I90" s="31"/>
      <c r="J90" s="31">
        <f t="shared" si="5"/>
        <v>13964.87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18.61983</v>
      </c>
      <c r="I96" s="31"/>
      <c r="J96" s="31">
        <f t="shared" si="5"/>
        <v>18619.830000000002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6.9824400000000004</v>
      </c>
      <c r="I97" s="31"/>
      <c r="J97" s="31">
        <f t="shared" si="5"/>
        <v>6982.44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4.65496</v>
      </c>
      <c r="I98" s="26">
        <f>I99+I100+I101+I102</f>
        <v>0</v>
      </c>
      <c r="J98" s="23">
        <f>J99+J100+J101+J102</f>
        <v>4654.96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4.65496</v>
      </c>
      <c r="I99" s="31">
        <v>0</v>
      </c>
      <c r="J99" s="31">
        <f>ROUND(H99*1000,2)</f>
        <v>4654.96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31.420951000000048</v>
      </c>
      <c r="I103" s="25">
        <f>I104+I105+I106+I107+I108</f>
        <v>116.37394100000006</v>
      </c>
      <c r="J103" s="23">
        <f>J104+J105+J106+J107+J108</f>
        <v>31420.95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7.5643099999999999</v>
      </c>
      <c r="I106" s="31"/>
      <c r="J106" s="31">
        <f>ROUND(H106*1000,2)</f>
        <v>7564.31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23.85664100000005</v>
      </c>
      <c r="I108" s="34">
        <f>J197-I138-H181</f>
        <v>116.37394100000006</v>
      </c>
      <c r="J108" s="31">
        <f>ROUND(H108*1000,2)</f>
        <v>23856.639999999999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378.711569</v>
      </c>
      <c r="I109" s="71">
        <f>I110+I111+I112+I113+I114+I115+I116+I117+I118+I119+I120+I121+I122+I123+I124+I125+I126+I127+I128+I129+I130+I131+I132+I133+I134+I135+I136+I137+I138</f>
        <v>378.71156900000005</v>
      </c>
      <c r="J109" s="72">
        <f>J110+J111+J112+J113+J114+J115+J116+J117+J118+J119+J120+J121+J122+J123+J124+J125+J126+J127+J128+J129+J130+J131+J132+J133+J134+J135+J136+J137+J138</f>
        <v>353918.86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17709.080000000002</v>
      </c>
      <c r="H110" s="33">
        <f>ROUND(($I$138*0.05),5)</f>
        <v>17.70908</v>
      </c>
      <c r="I110" s="31"/>
      <c r="J110" s="31">
        <f t="shared" ref="J110:J137" si="6">ROUND(H110*1000,2)</f>
        <v>17709.080000000002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88545.39</v>
      </c>
      <c r="H111" s="33">
        <f>ROUND(($I$138*0.25),5)</f>
        <v>88.545389999999998</v>
      </c>
      <c r="I111" s="31"/>
      <c r="J111" s="31">
        <f t="shared" si="6"/>
        <v>88545.39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42501.79</v>
      </c>
      <c r="H116" s="32">
        <f>ROUND(($I$138*0.12),5)</f>
        <v>42.50179</v>
      </c>
      <c r="I116" s="31"/>
      <c r="J116" s="31">
        <f t="shared" si="6"/>
        <v>42501.79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24530</v>
      </c>
      <c r="H121" s="34">
        <v>24.53</v>
      </c>
      <c r="I121" s="31">
        <v>24.53</v>
      </c>
      <c r="J121" s="31">
        <f t="shared" si="6"/>
        <v>24530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53127.24</v>
      </c>
      <c r="H125" s="32">
        <f>ROUND(($I$138*0.15),5)</f>
        <v>53.12724</v>
      </c>
      <c r="I125" s="31"/>
      <c r="J125" s="31">
        <f t="shared" si="6"/>
        <v>53127.24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38959.97</v>
      </c>
      <c r="H126" s="32">
        <f>ROUND(($I$138*0.11),5)</f>
        <v>38.959969999999998</v>
      </c>
      <c r="I126" s="31"/>
      <c r="J126" s="31">
        <f t="shared" si="6"/>
        <v>38959.97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24792.71</v>
      </c>
      <c r="H128" s="32">
        <f>ROUND(($I$138*0.07),5)</f>
        <v>24.79271</v>
      </c>
      <c r="I128" s="31"/>
      <c r="J128" s="31">
        <f t="shared" si="6"/>
        <v>24792.71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63752.68</v>
      </c>
      <c r="H129" s="32">
        <f>ROUND(($I$138*0.18),5)</f>
        <v>63.752679999999998</v>
      </c>
      <c r="I129" s="31"/>
      <c r="J129" s="31">
        <f t="shared" si="6"/>
        <v>63752.68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24.792709000000002</v>
      </c>
      <c r="I138" s="34">
        <f>J197*0.7</f>
        <v>354.18156900000002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586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134.12196</v>
      </c>
      <c r="I151" s="72">
        <f>I152+I153+I154</f>
        <v>134.12</v>
      </c>
      <c r="J151" s="72">
        <f ca="1">J152+J153+J154</f>
        <v>134122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3725.61</v>
      </c>
      <c r="H152" s="32">
        <f ca="1">ROUND((C152*F152*G152/1000),5)</f>
        <v>134.12196</v>
      </c>
      <c r="I152" s="35">
        <v>134.12</v>
      </c>
      <c r="J152" s="31">
        <f ca="1">ROUND(H152*1000,2)</f>
        <v>134122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26.227</v>
      </c>
      <c r="I165" s="72">
        <f>I166+I167+I168</f>
        <v>26.23</v>
      </c>
      <c r="J165" s="72">
        <f>J166+J167+J168</f>
        <v>26227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26227</v>
      </c>
      <c r="H166" s="34">
        <v>26.227</v>
      </c>
      <c r="I166" s="31">
        <v>26.23</v>
      </c>
      <c r="J166" s="31">
        <f>ROUND(H166*1000,2)</f>
        <v>26227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63.183</v>
      </c>
      <c r="I169" s="72">
        <f>I170+I171+I172</f>
        <v>63.18</v>
      </c>
      <c r="J169" s="72">
        <f>J170+J171+J172</f>
        <v>63183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63183</v>
      </c>
      <c r="H170" s="32">
        <v>63.183</v>
      </c>
      <c r="I170" s="35">
        <v>63.18</v>
      </c>
      <c r="J170" s="31">
        <f>ROUND(H170*1000,2)</f>
        <v>63183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81.484999999999999</v>
      </c>
      <c r="I173" s="72">
        <v>81.489999999999995</v>
      </c>
      <c r="J173" s="72">
        <f>ROUND(H173*1000,2)</f>
        <v>81485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29.411999999999999</v>
      </c>
      <c r="I174" s="72">
        <v>29.41</v>
      </c>
      <c r="J174" s="72">
        <f>ROUND(H174*1000,2)</f>
        <v>29412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35.41816</v>
      </c>
      <c r="I178" s="72">
        <f>I179+I180+I181</f>
        <v>81.849999999999994</v>
      </c>
      <c r="J178" s="72">
        <f>J179+J180+J181</f>
        <v>35418.160000000003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35.41816</v>
      </c>
      <c r="I181" s="31">
        <v>81.849999999999994</v>
      </c>
      <c r="J181" s="31">
        <f>ROUND(H181*1000,2)</f>
        <v>35418.160000000003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1204.7556</v>
      </c>
      <c r="I194" s="62">
        <f>I10+I9+I42+I46+I109+I139+I151+I155+I160+I165+I169+I173+I174+I175+I178+I45</f>
        <v>1356.0229200000001</v>
      </c>
      <c r="J194" s="63">
        <f ca="1">J10+J9+J42+J46+J109+J139+J151+J155+J160+J165+J169+J173+J174+J175+J178+J45</f>
        <v>746601.95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1204.7556000000002</v>
      </c>
      <c r="I195" s="31">
        <f>J195/1000</f>
        <v>1677.3366599999999</v>
      </c>
      <c r="J195" s="31">
        <v>1677336.66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1356.0229200000001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321.31373999999983</v>
      </c>
      <c r="J197" s="82">
        <v>505.97367000000008</v>
      </c>
    </row>
    <row r="198" spans="1:75" hidden="1" x14ac:dyDescent="0.25">
      <c r="H198" s="49">
        <f>H9+H10+H42+H45+H46+H109+H139+H151+H155+H160+H165+H169+H173+H174+H175+H178+H182</f>
        <v>1204.7556</v>
      </c>
      <c r="J198" s="51"/>
    </row>
    <row r="199" spans="1:75" hidden="1" x14ac:dyDescent="0.25">
      <c r="A199" s="8" t="s">
        <v>961</v>
      </c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2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576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59.61</v>
      </c>
      <c r="I9" s="72">
        <v>59.61</v>
      </c>
      <c r="J9" s="72">
        <f>ROUND(H9*1000,2)</f>
        <v>59610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176.01609999999999</v>
      </c>
      <c r="I10" s="76">
        <f>I11+I12+I13+I14+I15+I16+I20+I31+I35+I38+I39+I40+I41+I19</f>
        <v>176.01609999999999</v>
      </c>
      <c r="J10" s="72">
        <f>J11+J12+J13+J14+J15+J16+J20+J31+J35+J38+J39+J40+J41+J19</f>
        <v>176016.1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108.67</v>
      </c>
      <c r="G11" s="31">
        <v>2.29</v>
      </c>
      <c r="H11" s="34">
        <f>ROUND((F11*G11*K11)/1000,5)</f>
        <v>74.407439999999994</v>
      </c>
      <c r="I11" s="31">
        <f t="shared" ref="I11:I30" si="0">H11</f>
        <v>74.407439999999994</v>
      </c>
      <c r="J11" s="31">
        <f>ROUND(F11*G11*K11,2)</f>
        <v>74407.44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326-108.67</f>
        <v>217.32999999999998</v>
      </c>
      <c r="G12" s="31">
        <v>2</v>
      </c>
      <c r="H12" s="34">
        <f>ROUND((F12*G12*C12)/1000,5)</f>
        <v>22.602319999999999</v>
      </c>
      <c r="I12" s="31">
        <f t="shared" si="0"/>
        <v>22.602319999999999</v>
      </c>
      <c r="J12" s="31">
        <f>ROUND(F12*G12*K12,2)</f>
        <v>22602.32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</v>
      </c>
      <c r="G13" s="31">
        <v>3.04</v>
      </c>
      <c r="H13" s="34">
        <f>ROUND((F13*G13*K13)/1000,5)</f>
        <v>5.4537599999999999</v>
      </c>
      <c r="I13" s="31">
        <f t="shared" si="0"/>
        <v>5.4537599999999999</v>
      </c>
      <c r="J13" s="31">
        <f>ROUND(F13*G13*K13,2)</f>
        <v>5453.76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</v>
      </c>
      <c r="G14" s="31">
        <v>19.350000000000001</v>
      </c>
      <c r="H14" s="32">
        <f>ROUND((F14*G14*K14)/1000,5)</f>
        <v>6.0372000000000003</v>
      </c>
      <c r="I14" s="31">
        <f t="shared" si="0"/>
        <v>6.0372000000000003</v>
      </c>
      <c r="J14" s="31">
        <f>ROUND(F14*G14*K14,2)</f>
        <v>6037.2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10.992750000000001</v>
      </c>
      <c r="I16" s="31">
        <f t="shared" si="0"/>
        <v>10.992750000000001</v>
      </c>
      <c r="J16" s="31">
        <f>J17+J18</f>
        <v>10992.75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108.67</v>
      </c>
      <c r="G17" s="31">
        <v>3.29</v>
      </c>
      <c r="H17" s="32">
        <f>ROUND((F17*G17*C17)/1000,5)</f>
        <v>4.2902899999999997</v>
      </c>
      <c r="I17" s="31">
        <f t="shared" si="0"/>
        <v>4.2902899999999997</v>
      </c>
      <c r="J17" s="31">
        <f>ROUND(F17*G17*K17,2)</f>
        <v>4290.29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217.32999999999998</v>
      </c>
      <c r="G18" s="31">
        <v>2.57</v>
      </c>
      <c r="H18" s="32">
        <f>ROUND((F18*G18*C18)/1000,5)</f>
        <v>6.7024600000000003</v>
      </c>
      <c r="I18" s="31">
        <f t="shared" si="0"/>
        <v>6.7024600000000003</v>
      </c>
      <c r="J18" s="31">
        <f>ROUND(F18*G18*K18,2)</f>
        <v>6702.46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3.0277599999999998</v>
      </c>
      <c r="I20" s="31">
        <f t="shared" si="0"/>
        <v>3.0277599999999998</v>
      </c>
      <c r="J20" s="31">
        <f>J21+J22+J23+J24+J25+J26+J27+J28+J29+J30</f>
        <v>3027.76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951</v>
      </c>
      <c r="G21" s="31">
        <v>2.81</v>
      </c>
      <c r="H21" s="32">
        <f t="shared" ref="H21:H30" si="1">ROUND((F21*G21*K21)/1000,5)</f>
        <v>1.96655</v>
      </c>
      <c r="I21" s="31">
        <f t="shared" si="0"/>
        <v>1.96655</v>
      </c>
      <c r="J21" s="31">
        <f t="shared" ref="J21:J30" si="2">ROUND(F21*G21*K21,2)</f>
        <v>1966.55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952</v>
      </c>
      <c r="G26" s="31">
        <v>2.64</v>
      </c>
      <c r="H26" s="32">
        <f t="shared" si="1"/>
        <v>0.43031999999999998</v>
      </c>
      <c r="I26" s="31">
        <f t="shared" si="0"/>
        <v>0.43031999999999998</v>
      </c>
      <c r="J26" s="31">
        <f t="shared" si="2"/>
        <v>430.32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30.574499999999997</v>
      </c>
      <c r="I31" s="31">
        <f>I32+I33+I34</f>
        <v>30.574499999999997</v>
      </c>
      <c r="J31" s="31">
        <f>J32+J33+J34</f>
        <v>30574.5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425</v>
      </c>
      <c r="G32" s="31">
        <v>2.0099999999999998</v>
      </c>
      <c r="H32" s="32">
        <f>ROUND(F32*G32*K32/1000,5)</f>
        <v>1.7084999999999999</v>
      </c>
      <c r="I32" s="31">
        <f>H32</f>
        <v>1.7084999999999999</v>
      </c>
      <c r="J32" s="31">
        <f>ROUND(H32*1000,2)</f>
        <v>1708.5</v>
      </c>
      <c r="K32" s="3">
        <v>2</v>
      </c>
      <c r="L32" s="38"/>
      <c r="M32" s="38">
        <v>425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425</v>
      </c>
      <c r="G33" s="31">
        <v>7.67</v>
      </c>
      <c r="H33" s="32">
        <f>ROUND(G33*F33*K33/1000,5)</f>
        <v>9.7792499999999993</v>
      </c>
      <c r="I33" s="31">
        <f>H33</f>
        <v>9.7792499999999993</v>
      </c>
      <c r="J33" s="31">
        <f>ROUND(H33*1000,2)</f>
        <v>9779.25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425</v>
      </c>
      <c r="G34" s="31">
        <v>14.97</v>
      </c>
      <c r="H34" s="32">
        <f>ROUND(G34*F34*K34/1000,5)</f>
        <v>19.086749999999999</v>
      </c>
      <c r="I34" s="31">
        <f>H34</f>
        <v>19.086749999999999</v>
      </c>
      <c r="J34" s="31">
        <f>ROUND(H34*1000,2)</f>
        <v>19086.75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224.4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504.9</v>
      </c>
      <c r="G38" s="31">
        <v>1.65</v>
      </c>
      <c r="H38" s="32">
        <f>ROUND((F38*G38*K38)/1000,5)</f>
        <v>0.83309</v>
      </c>
      <c r="I38" s="31">
        <f>H38</f>
        <v>0.83309</v>
      </c>
      <c r="J38" s="31">
        <f>ROUND(F38*G38*K38,2)</f>
        <v>833.09</v>
      </c>
      <c r="K38" s="3">
        <v>1</v>
      </c>
      <c r="L38" s="38">
        <f>M37+M38</f>
        <v>504.9</v>
      </c>
      <c r="M38" s="38">
        <v>280.5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4.8663999999999996</v>
      </c>
      <c r="I42" s="72">
        <f>I43+I44</f>
        <v>4.8663999999999996</v>
      </c>
      <c r="J42" s="72">
        <f>J43+J44</f>
        <v>4866.3999999999996</v>
      </c>
      <c r="K42" s="73"/>
      <c r="Q42" s="74" t="s">
        <v>327</v>
      </c>
      <c r="R42" s="74">
        <v>16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0.06</v>
      </c>
      <c r="G43" s="31">
        <v>222.21</v>
      </c>
      <c r="H43" s="32">
        <f>ROUND((F43*G43*K43)/1000,5)</f>
        <v>4.8663999999999996</v>
      </c>
      <c r="I43" s="31">
        <f>H43</f>
        <v>4.8663999999999996</v>
      </c>
      <c r="J43" s="31">
        <f>ROUND(H43*1000,2)</f>
        <v>4866.3999999999996</v>
      </c>
      <c r="K43" s="3">
        <v>365</v>
      </c>
      <c r="L43" s="38"/>
      <c r="M43" s="38"/>
      <c r="N43" s="4">
        <f>ROUND(R42*1.45/365,3)</f>
        <v>6.4000000000000001E-2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14.885323999999997</v>
      </c>
      <c r="I46" s="71">
        <f>I47+I53+I63+I68+I77+I85+I98+I103</f>
        <v>14.885323999999997</v>
      </c>
      <c r="J46" s="72">
        <f>J47+J53+J63+J68+J77+J85+J98+J103</f>
        <v>14438.760000000002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0.74426999999999999</v>
      </c>
      <c r="I47" s="25">
        <f>I48+I49+I50+I51+I52</f>
        <v>0</v>
      </c>
      <c r="J47" s="23">
        <f>J48+J49+J50+J51+J52</f>
        <v>744.27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0.44656000000000001</v>
      </c>
      <c r="I49" s="31"/>
      <c r="J49" s="31">
        <f>ROUND(H49*1000,2)</f>
        <v>446.56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0.29770999999999997</v>
      </c>
      <c r="I50" s="31"/>
      <c r="J50" s="31">
        <f>ROUND(H50*1000,2)</f>
        <v>297.70999999999998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1.0419700000000001</v>
      </c>
      <c r="I53" s="26">
        <f>I54+I55+I56+I57+I58+I59+I60+I61+I62</f>
        <v>0</v>
      </c>
      <c r="J53" s="23">
        <f>J54+J55+J56+J57+J58+J59+J60+J61+J62</f>
        <v>1041.97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1.0419700000000001</v>
      </c>
      <c r="I59" s="31"/>
      <c r="J59" s="31">
        <f t="shared" si="3"/>
        <v>1041.97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1.33968</v>
      </c>
      <c r="I68" s="26">
        <f>I69+I70+I71+I72+I75+I76</f>
        <v>0</v>
      </c>
      <c r="J68" s="23">
        <f>J69+J70+J71+J72+J73+J74+J75+J76</f>
        <v>1339.68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1.33968</v>
      </c>
      <c r="I76" s="31"/>
      <c r="J76" s="31">
        <f>ROUND(H76*1000,2)</f>
        <v>1339.68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2.0839400000000001</v>
      </c>
      <c r="I77" s="26">
        <f>I78+I79+I80+I81+I82+I83+I84</f>
        <v>0</v>
      </c>
      <c r="J77" s="23">
        <f>J78+J79+J80+J81+J82+J83+J84</f>
        <v>1637.38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1.0419700000000001</v>
      </c>
      <c r="I78" s="31"/>
      <c r="J78" s="31">
        <f t="shared" ref="J78:J83" si="4">ROUND(H78*1000,2)</f>
        <v>1041.97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0.59540999999999999</v>
      </c>
      <c r="I81" s="31"/>
      <c r="J81" s="31">
        <f t="shared" si="4"/>
        <v>595.41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0.44656000000000001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5.0610099999999996</v>
      </c>
      <c r="I85" s="26">
        <f>I86+I87+I88+I89+I90+I91+I92+I93+I94+I95+I96+I97</f>
        <v>0</v>
      </c>
      <c r="J85" s="23">
        <f>J86+J87+J88+J89+J90+J91+J92+J93+J94+J95+J96+J97</f>
        <v>5061.01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1.78624</v>
      </c>
      <c r="I90" s="31"/>
      <c r="J90" s="31">
        <f t="shared" si="5"/>
        <v>1786.24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2.38165</v>
      </c>
      <c r="I96" s="31"/>
      <c r="J96" s="31">
        <f t="shared" si="5"/>
        <v>2381.65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0.89312000000000002</v>
      </c>
      <c r="I97" s="31"/>
      <c r="J97" s="31">
        <f t="shared" si="5"/>
        <v>893.12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0.59540999999999999</v>
      </c>
      <c r="I98" s="26">
        <f>I99+I100+I101+I102</f>
        <v>0</v>
      </c>
      <c r="J98" s="23">
        <f>J99+J100+J101+J102</f>
        <v>595.41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0.59540999999999999</v>
      </c>
      <c r="I99" s="31">
        <v>0</v>
      </c>
      <c r="J99" s="31">
        <f>ROUND(H99*1000,2)</f>
        <v>595.41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4.0190439999999983</v>
      </c>
      <c r="I103" s="25">
        <f>I104+I105+I106+I107+I108</f>
        <v>14.885323999999997</v>
      </c>
      <c r="J103" s="23">
        <f>J104+J105+J106+J107+J108</f>
        <v>4019.04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0.96755000000000002</v>
      </c>
      <c r="I106" s="31"/>
      <c r="J106" s="31">
        <f>ROUND(H106*1000,2)</f>
        <v>967.55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3.0514939999999982</v>
      </c>
      <c r="I108" s="34">
        <f>J197-I138-H181</f>
        <v>14.885323999999997</v>
      </c>
      <c r="J108" s="31">
        <f>ROUND(H108*1000,2)</f>
        <v>3051.49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55.811145999999979</v>
      </c>
      <c r="I109" s="71">
        <f>I110+I111+I112+I113+I114+I115+I116+I117+I118+I119+I120+I121+I122+I123+I124+I125+I126+I127+I128+I129+I130+I131+I132+I133+I134+I135+I136+I137+I138</f>
        <v>55.813145999999982</v>
      </c>
      <c r="J109" s="72">
        <f>J110+J111+J112+J113+J114+J115+J116+J117+J118+J119+J120+J121+J122+J123+J124+J125+J126+J127+J128+J129+J130+J131+J132+J133+J134+J135+J136+J137+J138</f>
        <v>52639.94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2265.16</v>
      </c>
      <c r="H110" s="33">
        <f>ROUND(($I$138*0.05),5)</f>
        <v>2.2651599999999998</v>
      </c>
      <c r="I110" s="31"/>
      <c r="J110" s="31">
        <f t="shared" ref="J110:J137" si="6">ROUND(H110*1000,2)</f>
        <v>2265.16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11325.789999999999</v>
      </c>
      <c r="H111" s="33">
        <f>ROUND(($I$138*0.25),5)</f>
        <v>11.32579</v>
      </c>
      <c r="I111" s="31"/>
      <c r="J111" s="31">
        <f t="shared" si="6"/>
        <v>11325.79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5436.38</v>
      </c>
      <c r="H116" s="32">
        <f>ROUND(($I$138*0.12),5)</f>
        <v>5.4363799999999998</v>
      </c>
      <c r="I116" s="31"/>
      <c r="J116" s="31">
        <f t="shared" si="6"/>
        <v>5436.38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6795.47</v>
      </c>
      <c r="H125" s="32">
        <f>ROUND(($I$138*0.15),5)</f>
        <v>6.7954699999999999</v>
      </c>
      <c r="I125" s="31"/>
      <c r="J125" s="31">
        <f t="shared" si="6"/>
        <v>6795.47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4983.3499999999995</v>
      </c>
      <c r="H126" s="32">
        <f>ROUND(($I$138*0.11),5)</f>
        <v>4.9833499999999997</v>
      </c>
      <c r="I126" s="31"/>
      <c r="J126" s="31">
        <f t="shared" si="6"/>
        <v>4983.3500000000004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3171.22</v>
      </c>
      <c r="H128" s="32">
        <f>ROUND(($I$138*0.07),5)</f>
        <v>3.1712199999999999</v>
      </c>
      <c r="I128" s="31"/>
      <c r="J128" s="31">
        <f t="shared" si="6"/>
        <v>3171.22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8154.57</v>
      </c>
      <c r="H129" s="32">
        <f>ROUND(($I$138*0.18),5)</f>
        <v>8.1545699999999997</v>
      </c>
      <c r="I129" s="31"/>
      <c r="J129" s="31">
        <f t="shared" si="6"/>
        <v>8154.57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3.1712059999999838</v>
      </c>
      <c r="I138" s="34">
        <f>J197*0.7</f>
        <v>45.303145999999984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6.2018800000000001</v>
      </c>
      <c r="I139" s="72">
        <f>I140+I141+I142+I143+I144+I145+I146+I147+I148+I149+I150</f>
        <v>6.2038799999999998</v>
      </c>
      <c r="J139" s="72">
        <f ca="1">J140+J141+J142+J143+J144+J145+J146+J147+J148+J149+J150</f>
        <v>6280.56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3948</v>
      </c>
      <c r="H142" s="34">
        <v>3.948</v>
      </c>
      <c r="I142" s="31">
        <v>3.95</v>
      </c>
      <c r="J142" s="31">
        <f t="shared" si="7"/>
        <v>3948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41.853960000000001</v>
      </c>
      <c r="I151" s="72">
        <f>I152+I153+I154</f>
        <v>41.85</v>
      </c>
      <c r="J151" s="72">
        <f ca="1">J152+J153+J154</f>
        <v>41854</v>
      </c>
      <c r="K151" s="73"/>
      <c r="BV151" s="74" t="s">
        <v>586</v>
      </c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3487.83</v>
      </c>
      <c r="H152" s="32">
        <f ca="1">ROUND((C152*F152*G152/1000),5)</f>
        <v>41.853960000000001</v>
      </c>
      <c r="I152" s="35">
        <v>41.85</v>
      </c>
      <c r="J152" s="31">
        <f ca="1">ROUND(H152*1000,2)</f>
        <v>41854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16.724</v>
      </c>
      <c r="I169" s="72">
        <f>I170+I171+I172</f>
        <v>16.72</v>
      </c>
      <c r="J169" s="72">
        <f>J170+J171+J172</f>
        <v>16724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16724</v>
      </c>
      <c r="H170" s="32">
        <v>16.724</v>
      </c>
      <c r="I170" s="35">
        <v>16.72</v>
      </c>
      <c r="J170" s="31">
        <f>ROUND(H170*1000,2)</f>
        <v>16724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59.89</v>
      </c>
      <c r="I173" s="72">
        <v>59.89</v>
      </c>
      <c r="J173" s="72">
        <f>ROUND(H173*1000,2)</f>
        <v>59890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8.2729999999999997</v>
      </c>
      <c r="I174" s="72">
        <v>8.27</v>
      </c>
      <c r="J174" s="72">
        <f>ROUND(H174*1000,2)</f>
        <v>8273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4.5303100000000001</v>
      </c>
      <c r="I178" s="72">
        <f>I179+I180+I181</f>
        <v>21.81</v>
      </c>
      <c r="J178" s="72">
        <f>J179+J180+J181</f>
        <v>4530.3100000000004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4.5303100000000001</v>
      </c>
      <c r="I181" s="31">
        <v>21.81</v>
      </c>
      <c r="J181" s="31">
        <f>ROUND(H181*1000,2)</f>
        <v>4530.3100000000004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448.66211999999996</v>
      </c>
      <c r="I194" s="62">
        <f>I10+I9+I42+I46+I109+I139+I151+I155+I160+I165+I169+I173+I174+I175+I178+I45</f>
        <v>465.95485000000002</v>
      </c>
      <c r="J194" s="63">
        <f ca="1">J10+J9+J42+J46+J109+J139+J151+J155+J160+J165+J169+J173+J174+J175+J178+J45</f>
        <v>275402.76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448.66212000000002</v>
      </c>
      <c r="I195" s="31">
        <f>J195/1000</f>
        <v>495.90659999999997</v>
      </c>
      <c r="J195" s="31">
        <v>495906.6</v>
      </c>
      <c r="K195" s="46">
        <f>2510.01</f>
        <v>2510.0100000000002</v>
      </c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465.95485000000002</v>
      </c>
      <c r="J196" s="50">
        <v>0</v>
      </c>
      <c r="K196" s="46">
        <f>K195*26.53*6+K195*27.6*6</f>
        <v>815201.04780000006</v>
      </c>
    </row>
    <row r="197" spans="1:75" hidden="1" x14ac:dyDescent="0.25">
      <c r="G197" s="10" t="s">
        <v>0</v>
      </c>
      <c r="H197" s="49">
        <f>H195-H194</f>
        <v>0</v>
      </c>
      <c r="I197" s="4">
        <f>I195-I196</f>
        <v>29.951749999999947</v>
      </c>
      <c r="J197" s="82">
        <v>64.718779999999981</v>
      </c>
    </row>
    <row r="198" spans="1:75" hidden="1" x14ac:dyDescent="0.25">
      <c r="H198" s="49">
        <f>H9+H10+H42+H45+H46+H109+H139+H151+H155+H160+H165+H169+H173+H174+H175+H178+H182</f>
        <v>448.66212000000002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3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577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128.31</v>
      </c>
      <c r="I9" s="72">
        <v>128.31</v>
      </c>
      <c r="J9" s="72">
        <f>ROUND(H9*1000,2)</f>
        <v>128310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255.08525000000003</v>
      </c>
      <c r="I10" s="76">
        <f>I11+I12+I13+I14+I15+I16+I20+I31+I35+I38+I39+I40+I41+I19</f>
        <v>255.08525000000003</v>
      </c>
      <c r="J10" s="72">
        <f>J11+J12+J13+J14+J15+J16+J20+J31+J35+J38+J39+J40+J41+J19</f>
        <v>255085.24999999997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160.66999999999999</v>
      </c>
      <c r="G11" s="31">
        <v>2.29</v>
      </c>
      <c r="H11" s="34">
        <f>ROUND((F11*G11*K11)/1000,5)</f>
        <v>110.01236</v>
      </c>
      <c r="I11" s="31">
        <f t="shared" ref="I11:I30" si="0">H11</f>
        <v>110.01236</v>
      </c>
      <c r="J11" s="31">
        <f>ROUND(F11*G11*K11,2)</f>
        <v>110012.36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482-F11</f>
        <v>321.33000000000004</v>
      </c>
      <c r="G12" s="31">
        <v>2</v>
      </c>
      <c r="H12" s="34">
        <f>ROUND((F12*G12*C12)/1000,5)</f>
        <v>33.418320000000001</v>
      </c>
      <c r="I12" s="31">
        <f t="shared" si="0"/>
        <v>33.418320000000001</v>
      </c>
      <c r="J12" s="31">
        <f>ROUND(F12*G12*K12,2)</f>
        <v>33418.32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12</v>
      </c>
      <c r="G13" s="31">
        <v>3.04</v>
      </c>
      <c r="H13" s="34">
        <f>ROUND((F13*G13*K13)/1000,5)</f>
        <v>10.90752</v>
      </c>
      <c r="I13" s="31">
        <f t="shared" si="0"/>
        <v>10.90752</v>
      </c>
      <c r="J13" s="31">
        <f>ROUND(F13*G13*K13,2)</f>
        <v>10907.52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12</v>
      </c>
      <c r="G14" s="31">
        <v>19.350000000000001</v>
      </c>
      <c r="H14" s="32">
        <f>ROUND((F14*G14*K14)/1000,5)</f>
        <v>12.074400000000001</v>
      </c>
      <c r="I14" s="31">
        <f t="shared" si="0"/>
        <v>12.074400000000001</v>
      </c>
      <c r="J14" s="31">
        <f>ROUND(F14*G14*K14,2)</f>
        <v>12074.4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16.253070000000001</v>
      </c>
      <c r="I16" s="31">
        <f t="shared" si="0"/>
        <v>16.253070000000001</v>
      </c>
      <c r="J16" s="31">
        <f>J17+J18</f>
        <v>16253.07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160.66999999999999</v>
      </c>
      <c r="G17" s="31">
        <v>3.29</v>
      </c>
      <c r="H17" s="32">
        <f>ROUND((F17*G17*C17)/1000,5)</f>
        <v>6.3432500000000003</v>
      </c>
      <c r="I17" s="31">
        <f t="shared" si="0"/>
        <v>6.3432500000000003</v>
      </c>
      <c r="J17" s="31">
        <f>ROUND(F17*G17*K17,2)</f>
        <v>6343.25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321.33000000000004</v>
      </c>
      <c r="G18" s="31">
        <v>2.57</v>
      </c>
      <c r="H18" s="32">
        <f>ROUND((F18*G18*C18)/1000,5)</f>
        <v>9.9098199999999999</v>
      </c>
      <c r="I18" s="31">
        <f t="shared" si="0"/>
        <v>9.9098199999999999</v>
      </c>
      <c r="J18" s="31">
        <f>ROUND(F18*G18*K18,2)</f>
        <v>9909.82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50.4</v>
      </c>
      <c r="G19" s="31">
        <v>8.43</v>
      </c>
      <c r="H19" s="32">
        <f>ROUND((F19*G19*K19)/1000,5)</f>
        <v>0.42487000000000003</v>
      </c>
      <c r="I19" s="31">
        <f t="shared" si="0"/>
        <v>0.42487000000000003</v>
      </c>
      <c r="J19" s="31">
        <f>ROUND(F19*G19*K19,2)</f>
        <v>424.87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6.1322700000000001</v>
      </c>
      <c r="I20" s="31">
        <f t="shared" si="0"/>
        <v>6.1322700000000001</v>
      </c>
      <c r="J20" s="31">
        <f>J21+J22+J23+J24+J25+J26+J27+J28+J29+J30</f>
        <v>6132.27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1506.85</v>
      </c>
      <c r="G21" s="31">
        <v>2.81</v>
      </c>
      <c r="H21" s="32">
        <f t="shared" ref="H21:H30" si="1">ROUND((F21*G21*K21)/1000,5)</f>
        <v>4.2342500000000003</v>
      </c>
      <c r="I21" s="31">
        <f t="shared" si="0"/>
        <v>4.2342500000000003</v>
      </c>
      <c r="J21" s="31">
        <f t="shared" ref="J21:J30" si="2">ROUND(F21*G21*K21,2)</f>
        <v>4234.25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605</v>
      </c>
      <c r="G22" s="31">
        <v>1.75</v>
      </c>
      <c r="H22" s="32">
        <f t="shared" si="1"/>
        <v>4.2000000000000003E-2</v>
      </c>
      <c r="I22" s="31">
        <f t="shared" si="0"/>
        <v>4.2000000000000003E-2</v>
      </c>
      <c r="J22" s="31">
        <f t="shared" si="2"/>
        <v>42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672</v>
      </c>
      <c r="G23" s="31">
        <v>4.0999999999999996</v>
      </c>
      <c r="H23" s="32">
        <f t="shared" si="1"/>
        <v>0.32963999999999999</v>
      </c>
      <c r="I23" s="31">
        <f t="shared" si="0"/>
        <v>0.32963999999999999</v>
      </c>
      <c r="J23" s="31">
        <f t="shared" si="2"/>
        <v>329.64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673</v>
      </c>
      <c r="G24" s="31">
        <v>4.08</v>
      </c>
      <c r="H24" s="32">
        <f t="shared" si="1"/>
        <v>3.0839999999999999E-2</v>
      </c>
      <c r="I24" s="31">
        <f t="shared" si="0"/>
        <v>3.0839999999999999E-2</v>
      </c>
      <c r="J24" s="31">
        <f t="shared" si="2"/>
        <v>30.84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674</v>
      </c>
      <c r="G25" s="31">
        <v>3.93</v>
      </c>
      <c r="H25" s="32">
        <f t="shared" si="1"/>
        <v>4.1270000000000001E-2</v>
      </c>
      <c r="I25" s="31">
        <f t="shared" si="0"/>
        <v>4.1270000000000001E-2</v>
      </c>
      <c r="J25" s="31">
        <f t="shared" si="2"/>
        <v>41.27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953</v>
      </c>
      <c r="G26" s="31">
        <v>2.64</v>
      </c>
      <c r="H26" s="32">
        <f t="shared" si="1"/>
        <v>0.63624000000000003</v>
      </c>
      <c r="I26" s="31">
        <f t="shared" si="0"/>
        <v>0.63624000000000003</v>
      </c>
      <c r="J26" s="31">
        <f t="shared" si="2"/>
        <v>636.24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669</v>
      </c>
      <c r="G27" s="31">
        <v>5.07</v>
      </c>
      <c r="H27" s="32">
        <f t="shared" si="1"/>
        <v>9.7339999999999996E-2</v>
      </c>
      <c r="I27" s="31">
        <f t="shared" si="0"/>
        <v>9.7339999999999996E-2</v>
      </c>
      <c r="J27" s="31">
        <f t="shared" si="2"/>
        <v>97.34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187</v>
      </c>
      <c r="G28" s="31">
        <v>2.52</v>
      </c>
      <c r="H28" s="32">
        <f t="shared" si="1"/>
        <v>1.512E-2</v>
      </c>
      <c r="I28" s="31">
        <f t="shared" si="0"/>
        <v>1.512E-2</v>
      </c>
      <c r="J28" s="31">
        <f t="shared" si="2"/>
        <v>15.12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20.704979999999999</v>
      </c>
      <c r="I31" s="31">
        <f>I32+I33+I34</f>
        <v>20.704979999999999</v>
      </c>
      <c r="J31" s="31">
        <f>J32+J33+J34</f>
        <v>20704.98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766</v>
      </c>
      <c r="G32" s="31">
        <v>2.0099999999999998</v>
      </c>
      <c r="H32" s="32">
        <f>ROUND(F32*G32*K32/1000,5)</f>
        <v>3.0793200000000001</v>
      </c>
      <c r="I32" s="31">
        <f>H32</f>
        <v>3.0793200000000001</v>
      </c>
      <c r="J32" s="31">
        <f>ROUND(H32*1000,2)</f>
        <v>3079.32</v>
      </c>
      <c r="K32" s="3">
        <v>2</v>
      </c>
      <c r="L32" s="38"/>
      <c r="M32" s="38">
        <v>766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766</v>
      </c>
      <c r="G33" s="31">
        <v>7.67</v>
      </c>
      <c r="H33" s="32">
        <f>ROUND(G33*F33*K33/1000,5)</f>
        <v>17.62566</v>
      </c>
      <c r="I33" s="31">
        <f>H33</f>
        <v>17.62566</v>
      </c>
      <c r="J33" s="31">
        <f>ROUND(H33*1000,2)</f>
        <v>17625.66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379.2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853.2</v>
      </c>
      <c r="G38" s="31">
        <v>1.65</v>
      </c>
      <c r="H38" s="32">
        <f>ROUND((F38*G38*K38)/1000,5)</f>
        <v>1.40778</v>
      </c>
      <c r="I38" s="31">
        <f>H38</f>
        <v>1.40778</v>
      </c>
      <c r="J38" s="31">
        <f>ROUND(F38*G38*K38,2)</f>
        <v>1407.78</v>
      </c>
      <c r="K38" s="3">
        <v>1</v>
      </c>
      <c r="L38" s="38">
        <f>M37+M38</f>
        <v>853.2</v>
      </c>
      <c r="M38" s="38">
        <v>474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25.143059999999998</v>
      </c>
      <c r="I42" s="72">
        <f>I43+I44</f>
        <v>25.143059999999998</v>
      </c>
      <c r="J42" s="72">
        <f>J43+J44</f>
        <v>25143.06</v>
      </c>
      <c r="K42" s="73"/>
      <c r="Q42" s="74" t="s">
        <v>327</v>
      </c>
      <c r="R42" s="74">
        <v>78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0.31</v>
      </c>
      <c r="G43" s="31">
        <v>222.21</v>
      </c>
      <c r="H43" s="32">
        <f>ROUND((F43*G43*K43)/1000,5)</f>
        <v>25.143059999999998</v>
      </c>
      <c r="I43" s="31">
        <f>H43</f>
        <v>25.143059999999998</v>
      </c>
      <c r="J43" s="31">
        <f>ROUND(H43*1000,2)</f>
        <v>25143.06</v>
      </c>
      <c r="K43" s="3">
        <v>365</v>
      </c>
      <c r="L43" s="38"/>
      <c r="M43" s="38"/>
      <c r="N43" s="4">
        <f>ROUND(R42*1.45/365,3)</f>
        <v>0.31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63.07167699999998</v>
      </c>
      <c r="I46" s="71">
        <f>I47+I53+I63+I68+I77+I85+I98+I103</f>
        <v>63.071676999999994</v>
      </c>
      <c r="J46" s="72">
        <f>J47+J53+J63+J68+J77+J85+J98+J103</f>
        <v>61179.53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3.1535799999999998</v>
      </c>
      <c r="I47" s="25">
        <f>I48+I49+I50+I51+I52</f>
        <v>0</v>
      </c>
      <c r="J47" s="23">
        <f>J48+J49+J50+J51+J52</f>
        <v>3153.58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1.89215</v>
      </c>
      <c r="I49" s="31"/>
      <c r="J49" s="31">
        <f>ROUND(H49*1000,2)</f>
        <v>1892.15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1.2614300000000001</v>
      </c>
      <c r="I50" s="31"/>
      <c r="J50" s="31">
        <f>ROUND(H50*1000,2)</f>
        <v>1261.43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4.4150200000000002</v>
      </c>
      <c r="I53" s="26">
        <f>I54+I55+I56+I57+I58+I59+I60+I61+I62</f>
        <v>0</v>
      </c>
      <c r="J53" s="23">
        <f>J54+J55+J56+J57+J58+J59+J60+J61+J62</f>
        <v>4415.0200000000004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4.4150200000000002</v>
      </c>
      <c r="I59" s="31"/>
      <c r="J59" s="31">
        <f t="shared" si="3"/>
        <v>4415.0200000000004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5.67645</v>
      </c>
      <c r="I68" s="26">
        <f>I69+I70+I71+I72+I75+I76</f>
        <v>0</v>
      </c>
      <c r="J68" s="23">
        <f>J69+J70+J71+J72+J73+J74+J75+J76</f>
        <v>5676.45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5.67645</v>
      </c>
      <c r="I76" s="31"/>
      <c r="J76" s="31">
        <f>ROUND(H76*1000,2)</f>
        <v>5676.45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8.8300400000000003</v>
      </c>
      <c r="I77" s="26">
        <f>I78+I79+I80+I81+I82+I83+I84</f>
        <v>0</v>
      </c>
      <c r="J77" s="23">
        <f>J78+J79+J80+J81+J82+J83+J84</f>
        <v>6937.89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4.4150200000000002</v>
      </c>
      <c r="I78" s="31"/>
      <c r="J78" s="31">
        <f t="shared" ref="J78:J83" si="4">ROUND(H78*1000,2)</f>
        <v>4415.0200000000004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2.5228700000000002</v>
      </c>
      <c r="I81" s="31"/>
      <c r="J81" s="31">
        <f t="shared" si="4"/>
        <v>2522.87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1.89215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21.444369999999999</v>
      </c>
      <c r="I85" s="26">
        <f>I86+I87+I88+I89+I90+I91+I92+I93+I94+I95+I96+I97</f>
        <v>0</v>
      </c>
      <c r="J85" s="23">
        <f>J86+J87+J88+J89+J90+J91+J92+J93+J94+J95+J96+J97</f>
        <v>21444.37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7.5686</v>
      </c>
      <c r="I90" s="31"/>
      <c r="J90" s="31">
        <f t="shared" si="5"/>
        <v>7568.6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10.091469999999999</v>
      </c>
      <c r="I96" s="31"/>
      <c r="J96" s="31">
        <f t="shared" si="5"/>
        <v>10091.469999999999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3.7843</v>
      </c>
      <c r="I97" s="31"/>
      <c r="J97" s="31">
        <f t="shared" si="5"/>
        <v>3784.3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2.5228700000000002</v>
      </c>
      <c r="I98" s="26">
        <f>I99+I100+I101+I102</f>
        <v>0</v>
      </c>
      <c r="J98" s="23">
        <f>J99+J100+J101+J102</f>
        <v>2522.87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2.5228700000000002</v>
      </c>
      <c r="I99" s="31">
        <v>0</v>
      </c>
      <c r="J99" s="31">
        <f>ROUND(H99*1000,2)</f>
        <v>2522.87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17.029346999999991</v>
      </c>
      <c r="I103" s="25">
        <f>I104+I105+I106+I107+I108</f>
        <v>63.071676999999994</v>
      </c>
      <c r="J103" s="23">
        <f>J104+J105+J106+J107+J108</f>
        <v>17029.349999999999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4.0996600000000001</v>
      </c>
      <c r="I106" s="31"/>
      <c r="J106" s="31">
        <f>ROUND(H106*1000,2)</f>
        <v>4099.66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12.929686999999991</v>
      </c>
      <c r="I108" s="34">
        <f>J197-I138-H181</f>
        <v>63.071676999999994</v>
      </c>
      <c r="J108" s="31">
        <f>ROUND(H108*1000,2)</f>
        <v>12929.69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212.97228299999995</v>
      </c>
      <c r="I109" s="71">
        <f>I110+I111+I112+I113+I114+I115+I116+I117+I118+I119+I120+I121+I122+I123+I124+I125+I126+I127+I128+I129+I130+I131+I132+I133+I134+I135+I136+I137+I138</f>
        <v>212.97728299999991</v>
      </c>
      <c r="J109" s="72">
        <f>J110+J111+J112+J113+J114+J115+J116+J117+J118+J119+J120+J121+J122+J123+J124+J125+J126+J127+J128+J129+J130+J131+J132+J133+J134+J135+J136+J137+J138</f>
        <v>199535.26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9597.86</v>
      </c>
      <c r="H110" s="33">
        <f>ROUND(($I$138*0.05),5)</f>
        <v>9.5978600000000007</v>
      </c>
      <c r="I110" s="31"/>
      <c r="J110" s="31">
        <f t="shared" ref="J110:J137" si="6">ROUND(H110*1000,2)</f>
        <v>9597.86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47989.32</v>
      </c>
      <c r="H111" s="33">
        <f>ROUND(($I$138*0.25),5)</f>
        <v>47.989319999999999</v>
      </c>
      <c r="I111" s="31"/>
      <c r="J111" s="31">
        <f t="shared" si="6"/>
        <v>47989.32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23034.870000000003</v>
      </c>
      <c r="H116" s="32">
        <f>ROUND(($I$138*0.12),5)</f>
        <v>23.034870000000002</v>
      </c>
      <c r="I116" s="31"/>
      <c r="J116" s="31">
        <f t="shared" si="6"/>
        <v>23034.87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28793.589999999997</v>
      </c>
      <c r="H125" s="32">
        <f>ROUND(($I$138*0.15),5)</f>
        <v>28.793589999999998</v>
      </c>
      <c r="I125" s="31"/>
      <c r="J125" s="31">
        <f t="shared" si="6"/>
        <v>28793.59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21115.300000000003</v>
      </c>
      <c r="H126" s="32">
        <f>ROUND(($I$138*0.11),5)</f>
        <v>21.115300000000001</v>
      </c>
      <c r="I126" s="31"/>
      <c r="J126" s="31">
        <f t="shared" si="6"/>
        <v>21115.3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13437.01</v>
      </c>
      <c r="H128" s="32">
        <f>ROUND(($I$138*0.07),5)</f>
        <v>13.437010000000001</v>
      </c>
      <c r="I128" s="31"/>
      <c r="J128" s="31">
        <f t="shared" si="6"/>
        <v>13437.01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34552.31</v>
      </c>
      <c r="H129" s="32">
        <f>ROUND(($I$138*0.18),5)</f>
        <v>34.552309999999999</v>
      </c>
      <c r="I129" s="31"/>
      <c r="J129" s="31">
        <f t="shared" si="6"/>
        <v>34552.31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13.437022999999915</v>
      </c>
      <c r="I138" s="34">
        <f>J197*0.7</f>
        <v>191.9572829999999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4.5077600000000002</v>
      </c>
      <c r="I139" s="72">
        <f>I140+I141+I142+I143+I144+I145+I146+I147+I148+I149+I150</f>
        <v>4.5077599999999993</v>
      </c>
      <c r="J139" s="72">
        <f ca="1">J140+J141+J142+J143+J144+J145+J146+J147+J148+J149+J150</f>
        <v>4665.12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76.619039999999998</v>
      </c>
      <c r="I151" s="72">
        <f>I152+I153+I154</f>
        <v>76.62</v>
      </c>
      <c r="J151" s="72">
        <f ca="1">J152+J153+J154</f>
        <v>76619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3192.46</v>
      </c>
      <c r="H152" s="32">
        <f ca="1">ROUND((C152*F152*G152/1000),5)</f>
        <v>76.619039999999998</v>
      </c>
      <c r="I152" s="35">
        <v>76.62</v>
      </c>
      <c r="J152" s="31">
        <f ca="1">ROUND(H152*1000,2)</f>
        <v>76619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35.996000000000002</v>
      </c>
      <c r="I169" s="72">
        <f>I170+I171+I172</f>
        <v>36</v>
      </c>
      <c r="J169" s="72">
        <f>J170+J171+J172</f>
        <v>35996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35996</v>
      </c>
      <c r="H170" s="32">
        <v>35.996000000000002</v>
      </c>
      <c r="I170" s="35">
        <v>36</v>
      </c>
      <c r="J170" s="31">
        <f>ROUND(H170*1000,2)</f>
        <v>35996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19.75</v>
      </c>
      <c r="I173" s="72">
        <v>19.75</v>
      </c>
      <c r="J173" s="72">
        <f>ROUND(H173*1000,2)</f>
        <v>19750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18.356000000000002</v>
      </c>
      <c r="I174" s="72">
        <v>18.36</v>
      </c>
      <c r="J174" s="72">
        <f>ROUND(H174*1000,2)</f>
        <v>18356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19.195730000000001</v>
      </c>
      <c r="I178" s="72">
        <f>I179+I180+I181</f>
        <v>46.93</v>
      </c>
      <c r="J178" s="72">
        <f>J179+J180+J181</f>
        <v>19195.73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19.195730000000001</v>
      </c>
      <c r="I181" s="31">
        <v>46.93</v>
      </c>
      <c r="J181" s="31">
        <f>ROUND(H181*1000,2)</f>
        <v>19195.73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859.00679999999988</v>
      </c>
      <c r="I194" s="62">
        <f>I10+I9+I42+I46+I109+I139+I151+I155+I160+I165+I169+I173+I174+I175+I178+I45</f>
        <v>886.7750299999999</v>
      </c>
      <c r="J194" s="63">
        <f ca="1">J10+J9+J42+J46+J109+J139+J151+J155+J160+J165+J169+J173+J174+J175+J178+J45</f>
        <v>446868.71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859.00679999999988</v>
      </c>
      <c r="I195" s="31">
        <f>J195/1000</f>
        <v>1067.3006200000002</v>
      </c>
      <c r="J195" s="31">
        <v>1067300.6200000001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886.7750299999999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180.52559000000031</v>
      </c>
      <c r="J197" s="82">
        <v>274.2246899999999</v>
      </c>
    </row>
    <row r="198" spans="1:75" hidden="1" x14ac:dyDescent="0.25">
      <c r="H198" s="49">
        <f>H9+H10+H42+H45+H46+H109+H139+H151+H155+H160+H165+H169+H173+H174+H175+H178+H182</f>
        <v>859.00679999999988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92D050"/>
    <pageSetUpPr fitToPage="1"/>
  </sheetPr>
  <dimension ref="A1:CQ210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428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10.242150000000001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53.1</v>
      </c>
      <c r="I9" s="72">
        <v>53.1</v>
      </c>
      <c r="J9" s="72">
        <f>ROUND(H9*1000,2)</f>
        <v>53100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70.689239999999998</v>
      </c>
      <c r="I10" s="76">
        <f>I11+I12+I13+I14+I15+I16+I20+I31+I35+I38+I39+I40+I41+I19</f>
        <v>70.689239999999998</v>
      </c>
      <c r="J10" s="72">
        <f>J11+J12+J13+J14+J15+J16+J20+J31+J35+J38+J39+J40+J41+J19</f>
        <v>66977.399999999994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76</v>
      </c>
      <c r="G11" s="31">
        <v>1.67</v>
      </c>
      <c r="H11" s="34">
        <f>ROUND((F11*G11*K11)/1000,5)</f>
        <v>37.949080000000002</v>
      </c>
      <c r="I11" s="31">
        <f>H11</f>
        <v>37.949080000000002</v>
      </c>
      <c r="J11" s="31">
        <f>ROUND(F11*G11*K11,2)</f>
        <v>37949.08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0</v>
      </c>
      <c r="G12" s="31">
        <v>1.27</v>
      </c>
      <c r="H12" s="34">
        <f>ROUND((F12*G12*C12)/1000,5)</f>
        <v>0</v>
      </c>
      <c r="I12" s="31">
        <f>H12</f>
        <v>0</v>
      </c>
      <c r="J12" s="31">
        <f>ROUND(F12*G12*K12,2)</f>
        <v>0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7.4236800000000001</v>
      </c>
      <c r="I16" s="31">
        <f t="shared" ref="I16:I29" si="0">H16</f>
        <v>7.4236800000000001</v>
      </c>
      <c r="J16" s="31">
        <f>J17+J18</f>
        <v>3711.84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76</v>
      </c>
      <c r="G17" s="31">
        <v>4.07</v>
      </c>
      <c r="H17" s="32">
        <f>ROUND((F17*G17*C17)/1000,5)</f>
        <v>7.4236800000000001</v>
      </c>
      <c r="I17" s="31">
        <f t="shared" si="0"/>
        <v>7.4236800000000001</v>
      </c>
      <c r="J17" s="31">
        <f>ROUND(F17*G17*K17,2)</f>
        <v>3711.84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0</v>
      </c>
      <c r="G18" s="31">
        <v>3.34</v>
      </c>
      <c r="H18" s="32">
        <f>ROUND((F18*G18*C18)/1000,5)</f>
        <v>0</v>
      </c>
      <c r="I18" s="31">
        <f t="shared" si="0"/>
        <v>0</v>
      </c>
      <c r="J18" s="31">
        <f>ROUND(F18*G18*K18,2)</f>
        <v>0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16.8</v>
      </c>
      <c r="G19" s="31">
        <v>8.43</v>
      </c>
      <c r="H19" s="32">
        <f>ROUND((F19*G19*K19)/1000,5)</f>
        <v>0.14162</v>
      </c>
      <c r="I19" s="31">
        <f t="shared" si="0"/>
        <v>0.14162</v>
      </c>
      <c r="J19" s="31">
        <f>ROUND(F19*G19*K19,2)</f>
        <v>141.62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4.8799400000000004</v>
      </c>
      <c r="I20" s="31">
        <f t="shared" si="0"/>
        <v>4.8799400000000004</v>
      </c>
      <c r="J20" s="31">
        <f>J21+J22+J23+J24+J25+J26+J27+J28+J29+J30</f>
        <v>4879.9400000000005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690</v>
      </c>
      <c r="G21" s="31">
        <v>2.81</v>
      </c>
      <c r="H21" s="32">
        <f t="shared" ref="H21:H30" si="1">ROUND((F21*G21*K21)/1000,5)</f>
        <v>3.9143300000000001</v>
      </c>
      <c r="I21" s="31">
        <f t="shared" si="0"/>
        <v>3.9143300000000001</v>
      </c>
      <c r="J21" s="31">
        <f t="shared" ref="J21:J29" si="2">ROUND(F21*G21*K21,2)</f>
        <v>3914.33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96</v>
      </c>
      <c r="G22" s="31">
        <v>1.75</v>
      </c>
      <c r="H22" s="32">
        <f t="shared" si="1"/>
        <v>1.4E-2</v>
      </c>
      <c r="I22" s="31">
        <f t="shared" si="0"/>
        <v>1.4E-2</v>
      </c>
      <c r="J22" s="31">
        <f t="shared" si="2"/>
        <v>14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691</v>
      </c>
      <c r="G23" s="31">
        <v>4.0999999999999996</v>
      </c>
      <c r="H23" s="32">
        <f t="shared" si="1"/>
        <v>0.10988000000000001</v>
      </c>
      <c r="I23" s="31">
        <f t="shared" si="0"/>
        <v>0.10988000000000001</v>
      </c>
      <c r="J23" s="31">
        <f t="shared" si="2"/>
        <v>109.88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692</v>
      </c>
      <c r="G24" s="31">
        <v>4.08</v>
      </c>
      <c r="H24" s="32">
        <f t="shared" si="1"/>
        <v>1.0279999999999999E-2</v>
      </c>
      <c r="I24" s="31">
        <f t="shared" si="0"/>
        <v>1.0279999999999999E-2</v>
      </c>
      <c r="J24" s="31">
        <f t="shared" si="2"/>
        <v>10.28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693</v>
      </c>
      <c r="G25" s="31">
        <v>3.93</v>
      </c>
      <c r="H25" s="32">
        <f t="shared" si="1"/>
        <v>1.376E-2</v>
      </c>
      <c r="I25" s="31">
        <f t="shared" si="0"/>
        <v>1.376E-2</v>
      </c>
      <c r="J25" s="31">
        <f t="shared" si="2"/>
        <v>13.76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694</v>
      </c>
      <c r="G26" s="31">
        <v>2.64</v>
      </c>
      <c r="H26" s="32">
        <f t="shared" si="1"/>
        <v>0.72265999999999997</v>
      </c>
      <c r="I26" s="31">
        <f t="shared" si="0"/>
        <v>0.72265999999999997</v>
      </c>
      <c r="J26" s="31">
        <f t="shared" si="2"/>
        <v>722.66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695</v>
      </c>
      <c r="G27" s="31">
        <v>5.07</v>
      </c>
      <c r="H27" s="32">
        <f t="shared" si="1"/>
        <v>3.245E-2</v>
      </c>
      <c r="I27" s="31">
        <f t="shared" si="0"/>
        <v>3.245E-2</v>
      </c>
      <c r="J27" s="31">
        <f t="shared" si="2"/>
        <v>32.450000000000003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654</v>
      </c>
      <c r="G28" s="31">
        <v>2.52</v>
      </c>
      <c r="H28" s="32">
        <f t="shared" si="1"/>
        <v>4.5359999999999998E-2</v>
      </c>
      <c r="I28" s="31">
        <f t="shared" si="0"/>
        <v>4.5359999999999998E-2</v>
      </c>
      <c r="J28" s="31">
        <f t="shared" si="2"/>
        <v>45.36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>
        <v>8.4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18.893969999999999</v>
      </c>
      <c r="I31" s="31">
        <f>I32+I33+I34</f>
        <v>18.893969999999999</v>
      </c>
      <c r="J31" s="31">
        <f>J32+J33+J34</f>
        <v>18893.97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699</v>
      </c>
      <c r="G32" s="31">
        <v>2.0099999999999998</v>
      </c>
      <c r="H32" s="32">
        <f>ROUND(F32*G32*K32/1000,5)</f>
        <v>2.8099799999999999</v>
      </c>
      <c r="I32" s="31">
        <f>H32</f>
        <v>2.8099799999999999</v>
      </c>
      <c r="J32" s="31">
        <f>ROUND(H32*1000,2)</f>
        <v>2809.98</v>
      </c>
      <c r="K32" s="3">
        <v>2</v>
      </c>
      <c r="L32" s="38"/>
      <c r="M32" s="38">
        <v>699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699</v>
      </c>
      <c r="G33" s="31">
        <v>7.67</v>
      </c>
      <c r="H33" s="32">
        <f>ROUND(G33*F33*K33/1000,5)</f>
        <v>16.08399</v>
      </c>
      <c r="I33" s="31">
        <f>H33</f>
        <v>16.08399</v>
      </c>
      <c r="J33" s="31">
        <f>ROUND(H33*1000,2)</f>
        <v>16083.99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377.36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849.06</v>
      </c>
      <c r="G38" s="31">
        <v>1.65</v>
      </c>
      <c r="H38" s="32">
        <f>ROUND((F38*G38*K38)/1000,5)</f>
        <v>1.4009499999999999</v>
      </c>
      <c r="I38" s="31">
        <f>H38</f>
        <v>1.4009499999999999</v>
      </c>
      <c r="J38" s="31">
        <f>ROUND(F38*G38*K38,2)</f>
        <v>1400.95</v>
      </c>
      <c r="K38" s="3">
        <v>1</v>
      </c>
      <c r="L38" s="38">
        <f>M37+M38</f>
        <v>849.06</v>
      </c>
      <c r="M38" s="38">
        <v>471.7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28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0.111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13.461114000000007</v>
      </c>
      <c r="I46" s="71">
        <f>I47+I53+I63+I68+I77+I85+I98+I103</f>
        <v>13.461114000000009</v>
      </c>
      <c r="J46" s="72">
        <f>J47+J53+J63+J68+J77+J85+J98+J103</f>
        <v>13057.28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0.67305000000000004</v>
      </c>
      <c r="I47" s="25">
        <f>I48+I49+I50+I51+I52</f>
        <v>0</v>
      </c>
      <c r="J47" s="23">
        <f>J48+J49+J50+J51+J52</f>
        <v>673.05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0.40383000000000002</v>
      </c>
      <c r="I49" s="31"/>
      <c r="J49" s="31">
        <f>ROUND(H49*1000,2)</f>
        <v>403.83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0.26922000000000001</v>
      </c>
      <c r="I50" s="31"/>
      <c r="J50" s="31">
        <f>ROUND(H50*1000,2)</f>
        <v>269.22000000000003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0.94228000000000001</v>
      </c>
      <c r="I53" s="26">
        <f>I54+I55+I56+I57+I58+I59+I60+I61+I62</f>
        <v>0</v>
      </c>
      <c r="J53" s="23">
        <f>J54+J55+J56+J57+J58+J59+J60+J61+J62</f>
        <v>942.28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0.94228000000000001</v>
      </c>
      <c r="I59" s="31"/>
      <c r="J59" s="31">
        <f t="shared" si="3"/>
        <v>942.28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1.2115</v>
      </c>
      <c r="I68" s="26">
        <f>I69+I70+I71+I72+I75+I76</f>
        <v>0</v>
      </c>
      <c r="J68" s="23">
        <f>J69+J70+J71+J72+J73+J74+J75+J76</f>
        <v>1211.5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1.2115</v>
      </c>
      <c r="I76" s="31"/>
      <c r="J76" s="31">
        <f>ROUND(H76*1000,2)</f>
        <v>1211.5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1.8845499999999999</v>
      </c>
      <c r="I77" s="26">
        <f>I78+I79+I80+I81+I82+I83+I84</f>
        <v>0</v>
      </c>
      <c r="J77" s="23">
        <f>J78+J79+J80+J81+J82+J83+J84</f>
        <v>1480.72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0.94228000000000001</v>
      </c>
      <c r="I78" s="31"/>
      <c r="J78" s="31">
        <f t="shared" ref="J78:J83" si="4">ROUND(H78*1000,2)</f>
        <v>942.28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0.53844000000000003</v>
      </c>
      <c r="I81" s="31"/>
      <c r="J81" s="31">
        <f t="shared" si="4"/>
        <v>538.44000000000005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0.40383000000000002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4.5767799999999994</v>
      </c>
      <c r="I85" s="26">
        <f>I86+I87+I88+I89+I90+I91+I92+I93+I94+I95+I96+I97</f>
        <v>0</v>
      </c>
      <c r="J85" s="23">
        <f>J86+J87+J88+J89+J90+J91+J92+J93+J94+J95+J96+J97</f>
        <v>4576.78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1.6153299999999999</v>
      </c>
      <c r="I90" s="31"/>
      <c r="J90" s="31">
        <f t="shared" si="5"/>
        <v>1615.33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2.1537799999999998</v>
      </c>
      <c r="I96" s="31"/>
      <c r="J96" s="31">
        <f t="shared" si="5"/>
        <v>2153.7800000000002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0.80767</v>
      </c>
      <c r="I97" s="31"/>
      <c r="J97" s="31">
        <f t="shared" si="5"/>
        <v>807.67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0.53844000000000003</v>
      </c>
      <c r="I98" s="26">
        <f>I99+I100+I101+I102</f>
        <v>0</v>
      </c>
      <c r="J98" s="23">
        <f>J99+J100+J101+J102</f>
        <v>538.44000000000005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0.53844000000000003</v>
      </c>
      <c r="I99" s="31">
        <v>0</v>
      </c>
      <c r="J99" s="31">
        <f>ROUND(H99*1000,2)</f>
        <v>538.44000000000005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3.6345140000000082</v>
      </c>
      <c r="I103" s="25">
        <f>I104+I105+I106+I107+I108</f>
        <v>13.461114000000009</v>
      </c>
      <c r="J103" s="23">
        <f>J104+J105+J106+J107+J108</f>
        <v>3634.51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0.87497000000000003</v>
      </c>
      <c r="I106" s="31"/>
      <c r="J106" s="31">
        <f>ROUND(H106*1000,2)</f>
        <v>874.97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2.759544000000008</v>
      </c>
      <c r="I108" s="34">
        <f>J197-I138-H181</f>
        <v>13.461114000000009</v>
      </c>
      <c r="J108" s="31">
        <f>ROUND(H108*1000,2)</f>
        <v>2759.54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64.64060600000002</v>
      </c>
      <c r="I109" s="71">
        <f>I110+I111+I112+I113+I114+I115+I116+I117+I118+I119+I120+I121+I122+I123+I124+I125+I126+I127+I128+I129+I130+I131+I132+I133+I134+I135+I136+I137+I138</f>
        <v>64.648606000000015</v>
      </c>
      <c r="J109" s="72">
        <f>J110+J111+J112+J113+J114+J115+J116+J117+J118+J119+J120+J121+J122+J123+J124+J125+J126+J127+J128+J129+J130+J131+J132+J133+J134+J135+J136+J137+J138</f>
        <v>61772.800000000003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2048.4300000000003</v>
      </c>
      <c r="H110" s="33">
        <f>ROUND(($I$138*0.05),5)</f>
        <v>2.0484300000000002</v>
      </c>
      <c r="I110" s="31"/>
      <c r="J110" s="31">
        <f t="shared" ref="J110:J137" si="6">ROUND(H110*1000,2)</f>
        <v>2048.4299999999998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10242.15</v>
      </c>
      <c r="H111" s="33">
        <f>ROUND(($I$138*0.25),5)</f>
        <v>10.242150000000001</v>
      </c>
      <c r="I111" s="31"/>
      <c r="J111" s="31">
        <f t="shared" si="6"/>
        <v>10242.15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4916.2299999999996</v>
      </c>
      <c r="H116" s="32">
        <f>ROUND(($I$138*0.12),5)</f>
        <v>4.9162299999999997</v>
      </c>
      <c r="I116" s="31"/>
      <c r="J116" s="31">
        <f t="shared" si="6"/>
        <v>4916.2299999999996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2657</v>
      </c>
      <c r="H120" s="34">
        <v>2.657</v>
      </c>
      <c r="I120" s="31">
        <v>2.66</v>
      </c>
      <c r="J120" s="31">
        <f t="shared" si="6"/>
        <v>2657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6145.29</v>
      </c>
      <c r="H125" s="32">
        <f>ROUND(($I$138*0.15),5)</f>
        <v>6.1452900000000001</v>
      </c>
      <c r="I125" s="31"/>
      <c r="J125" s="31">
        <f t="shared" si="6"/>
        <v>6145.29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4506.55</v>
      </c>
      <c r="H126" s="32">
        <f>ROUND(($I$138*0.11),5)</f>
        <v>4.5065499999999998</v>
      </c>
      <c r="I126" s="31"/>
      <c r="J126" s="31">
        <f t="shared" si="6"/>
        <v>4506.55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2867.7999999999997</v>
      </c>
      <c r="H128" s="32">
        <f>ROUND(($I$138*0.07),5)</f>
        <v>2.8677999999999999</v>
      </c>
      <c r="I128" s="31"/>
      <c r="J128" s="31">
        <f t="shared" si="6"/>
        <v>2867.8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7374.3499999999995</v>
      </c>
      <c r="H129" s="32">
        <f>ROUND(($I$138*0.18),5)</f>
        <v>7.3743499999999997</v>
      </c>
      <c r="I129" s="31"/>
      <c r="J129" s="31">
        <f t="shared" si="6"/>
        <v>7374.35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2.8678060000000114</v>
      </c>
      <c r="I138" s="34">
        <f>J197*0.7</f>
        <v>40.968606000000015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14.896000000000001</v>
      </c>
      <c r="I169" s="72">
        <f>I170+I171+I172</f>
        <v>14.9</v>
      </c>
      <c r="J169" s="72">
        <f>J170+J171+J172</f>
        <v>14896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14896</v>
      </c>
      <c r="H170" s="32">
        <v>14.896000000000001</v>
      </c>
      <c r="I170" s="35">
        <v>14.9</v>
      </c>
      <c r="J170" s="31">
        <f>ROUND(H170*1000,2)</f>
        <v>14896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17.579000000000001</v>
      </c>
      <c r="I173" s="72">
        <v>17.579999999999998</v>
      </c>
      <c r="J173" s="72">
        <f>ROUND(H173*1000,2)</f>
        <v>17579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4.1950000000000003</v>
      </c>
      <c r="I174" s="72">
        <v>4.2</v>
      </c>
      <c r="J174" s="72">
        <f>ROUND(H174*1000,2)</f>
        <v>4195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4.0968600000000004</v>
      </c>
      <c r="I178" s="72">
        <f>I179+I180+I181</f>
        <v>19.37</v>
      </c>
      <c r="J178" s="72">
        <f>J179+J180+J181</f>
        <v>4096.8599999999997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4.0968600000000004</v>
      </c>
      <c r="I181" s="31">
        <v>19.37</v>
      </c>
      <c r="J181" s="31">
        <f>ROUND(H181*1000,2)</f>
        <v>4096.8599999999997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242.65782000000002</v>
      </c>
      <c r="I194" s="62">
        <f>I10+I9+I42+I46+I109+I139+I151+I155+I160+I165+I169+I173+I174+I175+I178+I45</f>
        <v>257.94896000000006</v>
      </c>
      <c r="J194" s="63">
        <f ca="1">J10+J9+J42+J46+J109+J139+J151+J155+J160+J165+J169+J173+J174+J175+J178+J45</f>
        <v>180546.24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242.65782000000002</v>
      </c>
      <c r="I195" s="31">
        <f>J195/1000</f>
        <v>345.45497999999998</v>
      </c>
      <c r="J195" s="31">
        <v>345454.98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257.94896000000006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87.506019999999921</v>
      </c>
      <c r="J197" s="82">
        <v>58.526580000000024</v>
      </c>
    </row>
    <row r="198" spans="1:75" hidden="1" x14ac:dyDescent="0.25">
      <c r="H198" s="49">
        <f>H9+H10+H42+H45+H46+H109+H139+H151+H155+H160+H165+H169+H173+H174+H175+H178+H182</f>
        <v>242.65782000000002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C000"/>
    <pageSetUpPr fitToPage="1"/>
  </sheetPr>
  <dimension ref="A1:CQ210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429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288.33</v>
      </c>
      <c r="I9" s="72">
        <v>288.33</v>
      </c>
      <c r="J9" s="72">
        <f>ROUND(H9*1000,2)</f>
        <v>288330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247.59632999999997</v>
      </c>
      <c r="I10" s="76">
        <f>I11+I12+I13+I14+I15+I16+I20+I31+I35+I38+I39+I40+I41+I19</f>
        <v>247.59632999999999</v>
      </c>
      <c r="J10" s="72">
        <f>J11+J12+J13+J14+J15+J16+J20+J31+J35+J38+J39+J40+J41+J19</f>
        <v>247596.33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109.5</v>
      </c>
      <c r="G11" s="31">
        <v>2.29</v>
      </c>
      <c r="H11" s="34">
        <f>ROUND((F11*G11*K11)/1000,5)</f>
        <v>74.975750000000005</v>
      </c>
      <c r="I11" s="31">
        <f t="shared" ref="I11:I30" si="0">H11</f>
        <v>74.975750000000005</v>
      </c>
      <c r="J11" s="31">
        <f>ROUND(F11*G11*K11,2)</f>
        <v>74975.75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438-F11</f>
        <v>328.5</v>
      </c>
      <c r="G12" s="31">
        <v>2</v>
      </c>
      <c r="H12" s="34">
        <f>ROUND((F12*G12*C12)/1000,5)</f>
        <v>34.164000000000001</v>
      </c>
      <c r="I12" s="31">
        <f t="shared" si="0"/>
        <v>34.164000000000001</v>
      </c>
      <c r="J12" s="31">
        <f>ROUND(F12*G12*K12,2)</f>
        <v>34164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16</v>
      </c>
      <c r="G13" s="31">
        <v>3.04</v>
      </c>
      <c r="H13" s="34">
        <f>ROUND((F13*G13*K13)/1000,5)</f>
        <v>14.54336</v>
      </c>
      <c r="I13" s="31">
        <f t="shared" si="0"/>
        <v>14.54336</v>
      </c>
      <c r="J13" s="31">
        <f>ROUND(F13*G13*K13,2)</f>
        <v>14543.36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16</v>
      </c>
      <c r="G14" s="31">
        <v>19.350000000000001</v>
      </c>
      <c r="H14" s="32">
        <f>ROUND((F14*G14*K14)/1000,5)</f>
        <v>16.0992</v>
      </c>
      <c r="I14" s="31">
        <f t="shared" si="0"/>
        <v>16.0992</v>
      </c>
      <c r="J14" s="31">
        <f>ROUND(F14*G14*K14,2)</f>
        <v>16099.2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14.454000000000001</v>
      </c>
      <c r="I16" s="31">
        <f t="shared" si="0"/>
        <v>14.454000000000001</v>
      </c>
      <c r="J16" s="31">
        <f>J17+J18</f>
        <v>14454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109.5</v>
      </c>
      <c r="G17" s="31">
        <v>3.29</v>
      </c>
      <c r="H17" s="32">
        <f>ROUND((F17*G17*C17)/1000,5)</f>
        <v>4.3230599999999999</v>
      </c>
      <c r="I17" s="31">
        <f t="shared" si="0"/>
        <v>4.3230599999999999</v>
      </c>
      <c r="J17" s="31">
        <f>ROUND(F17*G17*K17,2)</f>
        <v>4323.0600000000004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328.5</v>
      </c>
      <c r="G18" s="31">
        <v>2.57</v>
      </c>
      <c r="H18" s="32">
        <f>ROUND((F18*G18*C18)/1000,5)</f>
        <v>10.130940000000001</v>
      </c>
      <c r="I18" s="31">
        <f t="shared" si="0"/>
        <v>10.130940000000001</v>
      </c>
      <c r="J18" s="31">
        <f>ROUND(F18*G18*K18,2)</f>
        <v>10130.94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22.231980000000004</v>
      </c>
      <c r="I20" s="31">
        <f t="shared" si="0"/>
        <v>22.231980000000004</v>
      </c>
      <c r="J20" s="31">
        <f>J21+J22+J23+J24+J25+J26+J27+J28+J29+J30</f>
        <v>22231.980000000003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617</v>
      </c>
      <c r="G21" s="31">
        <v>2.81</v>
      </c>
      <c r="H21" s="32">
        <f t="shared" ref="H21:H30" si="1">ROUND((F21*G21*K21)/1000,5)</f>
        <v>20.498950000000001</v>
      </c>
      <c r="I21" s="31">
        <f t="shared" si="0"/>
        <v>20.498950000000001</v>
      </c>
      <c r="J21" s="31">
        <f t="shared" ref="J21:J30" si="2">ROUND(F21*G21*K21,2)</f>
        <v>20498.95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621</v>
      </c>
      <c r="G26" s="31">
        <v>2.64</v>
      </c>
      <c r="H26" s="32">
        <f t="shared" si="1"/>
        <v>0.30096000000000001</v>
      </c>
      <c r="I26" s="31">
        <f t="shared" si="0"/>
        <v>0.30096000000000001</v>
      </c>
      <c r="J26" s="31">
        <f t="shared" si="2"/>
        <v>300.95999999999998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606</v>
      </c>
      <c r="G28" s="31">
        <v>2.52</v>
      </c>
      <c r="H28" s="32">
        <f t="shared" si="1"/>
        <v>5.0400000000000002E-3</v>
      </c>
      <c r="I28" s="31">
        <f t="shared" si="0"/>
        <v>5.0400000000000002E-3</v>
      </c>
      <c r="J28" s="31">
        <f t="shared" si="2"/>
        <v>5.04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23.05659</v>
      </c>
      <c r="I31" s="31">
        <f>I32+I33+I34</f>
        <v>23.05659</v>
      </c>
      <c r="J31" s="31">
        <f>J32+J33+J34</f>
        <v>23056.59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853</v>
      </c>
      <c r="G32" s="31">
        <v>2.0099999999999998</v>
      </c>
      <c r="H32" s="32">
        <f>ROUND(F32*G32*K32/1000,5)</f>
        <v>3.4290600000000002</v>
      </c>
      <c r="I32" s="31">
        <f>H32</f>
        <v>3.4290600000000002</v>
      </c>
      <c r="J32" s="31">
        <f>ROUND(H32*1000,2)</f>
        <v>3429.06</v>
      </c>
      <c r="K32" s="3">
        <v>2</v>
      </c>
      <c r="L32" s="38"/>
      <c r="M32" s="38">
        <v>853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853</v>
      </c>
      <c r="G33" s="31">
        <v>7.67</v>
      </c>
      <c r="H33" s="32">
        <f>ROUND(G33*F33*K33/1000,5)</f>
        <v>19.62753</v>
      </c>
      <c r="I33" s="31">
        <f>H33</f>
        <v>19.62753</v>
      </c>
      <c r="J33" s="31">
        <f>ROUND(H33*1000,2)</f>
        <v>19627.53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1011.52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2275.92</v>
      </c>
      <c r="G38" s="31">
        <v>1.65</v>
      </c>
      <c r="H38" s="32">
        <f>ROUND((F38*G38*K38)/1000,5)</f>
        <v>3.7552699999999999</v>
      </c>
      <c r="I38" s="31">
        <f>H38</f>
        <v>3.7552699999999999</v>
      </c>
      <c r="J38" s="31">
        <f>ROUND(F38*G38*K38,2)</f>
        <v>3755.27</v>
      </c>
      <c r="K38" s="3">
        <v>1</v>
      </c>
      <c r="L38" s="38">
        <f>M37+M38</f>
        <v>2275.92</v>
      </c>
      <c r="M38" s="38">
        <v>1264.4000000000001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 t="s">
        <v>56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40.553330000000003</v>
      </c>
      <c r="I42" s="72">
        <f>I43+I44</f>
        <v>40.553330000000003</v>
      </c>
      <c r="J42" s="72">
        <f>J43+J44</f>
        <v>40553.33</v>
      </c>
      <c r="K42" s="73"/>
      <c r="Q42" s="74" t="s">
        <v>327</v>
      </c>
      <c r="R42" s="74">
        <v>126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0.5</v>
      </c>
      <c r="G43" s="31">
        <v>222.21</v>
      </c>
      <c r="H43" s="32">
        <f>ROUND((F43*G43*K43)/1000,5)</f>
        <v>40.553330000000003</v>
      </c>
      <c r="I43" s="31">
        <f>H43</f>
        <v>40.553330000000003</v>
      </c>
      <c r="J43" s="31">
        <f>ROUND(H43*1000,2)</f>
        <v>40553.33</v>
      </c>
      <c r="K43" s="3">
        <v>365</v>
      </c>
      <c r="L43" s="38"/>
      <c r="M43" s="38"/>
      <c r="N43" s="4">
        <f>ROUND(R42*1.45/365,3)</f>
        <v>0.501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26.258320000000005</v>
      </c>
      <c r="I46" s="71">
        <f>I47+I53+I63+I68+I77+I85+I98+I103</f>
        <v>26.258320000000008</v>
      </c>
      <c r="J46" s="72">
        <f>J47+J53+J63+J68+J77+J85+J98+J103</f>
        <v>25470.57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1.3129200000000001</v>
      </c>
      <c r="I47" s="25">
        <f>I48+I49+I50+I51+I52</f>
        <v>0</v>
      </c>
      <c r="J47" s="23">
        <f>J48+J49+J50+J51+J52</f>
        <v>1312.92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0.78774999999999995</v>
      </c>
      <c r="I49" s="31"/>
      <c r="J49" s="31">
        <f>ROUND(H49*1000,2)</f>
        <v>787.75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0.52517000000000003</v>
      </c>
      <c r="I50" s="31"/>
      <c r="J50" s="31">
        <f>ROUND(H50*1000,2)</f>
        <v>525.16999999999996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1.8380799999999999</v>
      </c>
      <c r="I53" s="26">
        <f>I54+I55+I56+I57+I58+I59+I60+I61+I62</f>
        <v>0</v>
      </c>
      <c r="J53" s="23">
        <f>J54+J55+J56+J57+J58+J59+J60+J61+J62</f>
        <v>1838.08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1.8380799999999999</v>
      </c>
      <c r="I59" s="31"/>
      <c r="J59" s="31">
        <f t="shared" si="3"/>
        <v>1838.08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2.3632499999999999</v>
      </c>
      <c r="I68" s="26">
        <f>I69+I70+I71+I72+I75+I76</f>
        <v>0</v>
      </c>
      <c r="J68" s="23">
        <f>J69+J70+J71+J72+J73+J74+J75+J76</f>
        <v>2363.25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2.3632499999999999</v>
      </c>
      <c r="I76" s="31"/>
      <c r="J76" s="31">
        <f>ROUND(H76*1000,2)</f>
        <v>2363.25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3.6761599999999999</v>
      </c>
      <c r="I77" s="26">
        <f>I78+I79+I80+I81+I82+I83+I84</f>
        <v>0</v>
      </c>
      <c r="J77" s="23">
        <f>J78+J79+J80+J81+J82+J83+J84</f>
        <v>2888.41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1.8380799999999999</v>
      </c>
      <c r="I78" s="31"/>
      <c r="J78" s="31">
        <f t="shared" ref="J78:J83" si="4">ROUND(H78*1000,2)</f>
        <v>1838.08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1.05033</v>
      </c>
      <c r="I81" s="31"/>
      <c r="J81" s="31">
        <f t="shared" si="4"/>
        <v>1050.33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0.78774999999999995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8.9278300000000002</v>
      </c>
      <c r="I85" s="26">
        <f>I86+I87+I88+I89+I90+I91+I92+I93+I94+I95+I96+I97</f>
        <v>0</v>
      </c>
      <c r="J85" s="23">
        <f>J86+J87+J88+J89+J90+J91+J92+J93+J94+J95+J96+J97</f>
        <v>8927.83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3.1509999999999998</v>
      </c>
      <c r="I90" s="31"/>
      <c r="J90" s="31">
        <f t="shared" si="5"/>
        <v>3151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4.2013299999999996</v>
      </c>
      <c r="I96" s="31"/>
      <c r="J96" s="31">
        <f t="shared" si="5"/>
        <v>4201.33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1.5754999999999999</v>
      </c>
      <c r="I97" s="31"/>
      <c r="J97" s="31">
        <f t="shared" si="5"/>
        <v>1575.5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1.05033</v>
      </c>
      <c r="I98" s="26">
        <f>I99+I100+I101+I102</f>
        <v>0</v>
      </c>
      <c r="J98" s="23">
        <f>J99+J100+J101+J102</f>
        <v>1050.33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1.05033</v>
      </c>
      <c r="I99" s="31">
        <v>0</v>
      </c>
      <c r="J99" s="31">
        <f>ROUND(H99*1000,2)</f>
        <v>1050.33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7.0897500000000049</v>
      </c>
      <c r="I103" s="25">
        <f>I104+I105+I106+I107+I108</f>
        <v>26.258320000000008</v>
      </c>
      <c r="J103" s="23">
        <f>J104+J105+J106+J107+J108</f>
        <v>7089.75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1.70679</v>
      </c>
      <c r="I106" s="31"/>
      <c r="J106" s="31">
        <f>ROUND(H106*1000,2)</f>
        <v>1706.79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5.3829600000000051</v>
      </c>
      <c r="I108" s="34">
        <f>J197-I138-H181</f>
        <v>26.258320000000008</v>
      </c>
      <c r="J108" s="31">
        <f>ROUND(H108*1000,2)</f>
        <v>5382.96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157.96162000000001</v>
      </c>
      <c r="I109" s="71">
        <f>I110+I111+I112+I113+I114+I115+I116+I117+I118+I119+I120+I121+I122+I123+I124+I125+I126+I127+I128+I129+I130+I131+I132+I133+I134+I135+I136+I137+I138</f>
        <v>157.95662000000002</v>
      </c>
      <c r="J109" s="72">
        <f>J110+J111+J112+J113+J114+J115+J116+J117+J118+J119+J120+J121+J122+J123+J124+J125+J126+J127+J128+J129+J130+J131+J132+J133+J134+J135+J136+J137+J138</f>
        <v>152367.44999999998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3995.8300000000004</v>
      </c>
      <c r="H110" s="33">
        <f>ROUND(($I$138*0.05),5)</f>
        <v>3.9958300000000002</v>
      </c>
      <c r="I110" s="31"/>
      <c r="J110" s="31">
        <f t="shared" ref="J110:J137" si="6">ROUND(H110*1000,2)</f>
        <v>3995.83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19979.16</v>
      </c>
      <c r="H111" s="33">
        <f>ROUND(($I$138*0.25),5)</f>
        <v>19.97916</v>
      </c>
      <c r="I111" s="31"/>
      <c r="J111" s="31">
        <f t="shared" si="6"/>
        <v>19979.16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9589.99</v>
      </c>
      <c r="H116" s="32">
        <f>ROUND(($I$138*0.12),5)</f>
        <v>9.5899900000000002</v>
      </c>
      <c r="I116" s="31"/>
      <c r="J116" s="31">
        <f t="shared" si="6"/>
        <v>9589.99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13284</v>
      </c>
      <c r="H120" s="34">
        <v>13.284000000000001</v>
      </c>
      <c r="I120" s="31">
        <v>13.28</v>
      </c>
      <c r="J120" s="31">
        <f t="shared" si="6"/>
        <v>13284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64760.999999999993</v>
      </c>
      <c r="H121" s="34">
        <v>64.760999999999996</v>
      </c>
      <c r="I121" s="31">
        <v>64.760000000000005</v>
      </c>
      <c r="J121" s="31">
        <f t="shared" si="6"/>
        <v>64761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11987.49</v>
      </c>
      <c r="H125" s="32">
        <f>ROUND(($I$138*0.15),5)</f>
        <v>11.987489999999999</v>
      </c>
      <c r="I125" s="31"/>
      <c r="J125" s="31">
        <f t="shared" si="6"/>
        <v>11987.49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8790.83</v>
      </c>
      <c r="H126" s="32">
        <f>ROUND(($I$138*0.11),5)</f>
        <v>8.7908299999999997</v>
      </c>
      <c r="I126" s="31"/>
      <c r="J126" s="31">
        <f t="shared" si="6"/>
        <v>8790.83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5594.16</v>
      </c>
      <c r="H128" s="32">
        <f>ROUND(($I$138*0.07),5)</f>
        <v>5.5941599999999996</v>
      </c>
      <c r="I128" s="31"/>
      <c r="J128" s="31">
        <f t="shared" si="6"/>
        <v>5594.16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14384.99</v>
      </c>
      <c r="H129" s="32">
        <f>ROUND(($I$138*0.18),5)</f>
        <v>14.38499</v>
      </c>
      <c r="I129" s="31"/>
      <c r="J129" s="31">
        <f t="shared" si="6"/>
        <v>14384.99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5.5941700000000107</v>
      </c>
      <c r="I138" s="34">
        <f>J197*0.7</f>
        <v>79.916620000000009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4.5077600000000002</v>
      </c>
      <c r="I139" s="72">
        <f>I140+I141+I142+I143+I144+I145+I146+I147+I148+I149+I150</f>
        <v>4.5077599999999993</v>
      </c>
      <c r="J139" s="72">
        <f ca="1">J140+J141+J142+J143+J144+J145+J146+J147+J148+J149+J150</f>
        <v>4665.12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81.738960000000006</v>
      </c>
      <c r="I151" s="72">
        <f>I152+I153+I154</f>
        <v>81.739999999999995</v>
      </c>
      <c r="J151" s="72">
        <f ca="1">J152+J153+J154</f>
        <v>81739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3405.79</v>
      </c>
      <c r="H152" s="32">
        <f ca="1">ROUND((C152*F152*G152/1000),5)</f>
        <v>81.738960000000006</v>
      </c>
      <c r="I152" s="35">
        <v>81.739999999999995</v>
      </c>
      <c r="J152" s="31">
        <f ca="1">ROUND(H152*1000,2)</f>
        <v>81739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80.888999999999996</v>
      </c>
      <c r="I169" s="72">
        <f>I170+I171+I172</f>
        <v>80.89</v>
      </c>
      <c r="J169" s="72">
        <f>J170+J171+J172</f>
        <v>80889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80889</v>
      </c>
      <c r="H170" s="32">
        <v>80.888999999999996</v>
      </c>
      <c r="I170" s="35">
        <v>80.89</v>
      </c>
      <c r="J170" s="31">
        <f>ROUND(H170*1000,2)</f>
        <v>80889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182.81899999999999</v>
      </c>
      <c r="I173" s="72">
        <v>182.82</v>
      </c>
      <c r="J173" s="72">
        <f>ROUND(H173*1000,2)</f>
        <v>182819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17.896999999999998</v>
      </c>
      <c r="I174" s="72">
        <v>17.899999999999999</v>
      </c>
      <c r="J174" s="72">
        <f>ROUND(H174*1000,2)</f>
        <v>17897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7.9916600000000004</v>
      </c>
      <c r="I178" s="72">
        <f>I179+I180+I181</f>
        <v>105.48</v>
      </c>
      <c r="J178" s="72">
        <f>J179+J180+J181</f>
        <v>7991.66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7.9916600000000004</v>
      </c>
      <c r="I181" s="31">
        <v>105.48</v>
      </c>
      <c r="J181" s="31">
        <f>ROUND(H181*1000,2)</f>
        <v>7991.66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1136.5429799999999</v>
      </c>
      <c r="I194" s="62">
        <f>I10+I9+I42+I46+I109+I139+I151+I155+I160+I165+I169+I173+I174+I175+I178+I45</f>
        <v>1234.0523600000001</v>
      </c>
      <c r="J194" s="63">
        <f ca="1">J10+J9+J42+J46+J109+J139+J151+J155+J160+J165+J169+J173+J174+J175+J178+J45</f>
        <v>943281.39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1136.5429799999999</v>
      </c>
      <c r="I195" s="31">
        <f>J195/1000</f>
        <v>1676.8794599999999</v>
      </c>
      <c r="J195" s="31">
        <v>1676879.46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1234.0523600000001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442.82709999999975</v>
      </c>
      <c r="J197" s="82">
        <v>114.16660000000002</v>
      </c>
    </row>
    <row r="198" spans="1:75" hidden="1" x14ac:dyDescent="0.25">
      <c r="H198" s="49">
        <f>H9+H10+H42+H45+H46+H109+H139+H151+H155+H160+H165+H169+H173+H174+H175+H178+H182</f>
        <v>1136.5429799999999</v>
      </c>
      <c r="J198" s="51"/>
    </row>
    <row r="199" spans="1:75" hidden="1" x14ac:dyDescent="0.25">
      <c r="H199" s="49">
        <v>1445.8325</v>
      </c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474.79</v>
      </c>
      <c r="I9" s="72">
        <v>474.79</v>
      </c>
      <c r="J9" s="72">
        <f>ROUND(H9*1000,2)</f>
        <v>474790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330.07234999999997</v>
      </c>
      <c r="I10" s="76">
        <f>I11+I12+I13+I14+I15+I16+I20+I31+I35+I38+I39+I40+I41+I19</f>
        <v>328.72810999999996</v>
      </c>
      <c r="J10" s="72">
        <f>J11+J12+J13+J14+J15+J16+J20+J31+J35+J38+J39+J40+J41+J19</f>
        <v>328728.11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165.63</v>
      </c>
      <c r="G11" s="31">
        <v>2.29</v>
      </c>
      <c r="H11" s="34">
        <f>ROUND((F11*G11*K11)/1000,5)</f>
        <v>113.40852</v>
      </c>
      <c r="I11" s="31">
        <f t="shared" ref="I11:I30" si="0">H11</f>
        <v>113.40852</v>
      </c>
      <c r="J11" s="31">
        <f>ROUND(F11*G11*K11,2)</f>
        <v>113408.52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579.7-F11</f>
        <v>414.07000000000005</v>
      </c>
      <c r="G12" s="31">
        <v>2</v>
      </c>
      <c r="H12" s="34">
        <f>ROUND((F12*G12*C12)/1000,5)</f>
        <v>43.063279999999999</v>
      </c>
      <c r="I12" s="31">
        <f t="shared" si="0"/>
        <v>43.063279999999999</v>
      </c>
      <c r="J12" s="31">
        <f>ROUND(F12*G12*K12,2)</f>
        <v>43063.28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14</v>
      </c>
      <c r="G13" s="31">
        <v>3.04</v>
      </c>
      <c r="H13" s="34">
        <f>ROUND((F13*G13*K13)/1000,5)</f>
        <v>12.725440000000001</v>
      </c>
      <c r="I13" s="31">
        <f t="shared" si="0"/>
        <v>12.725440000000001</v>
      </c>
      <c r="J13" s="31">
        <f>ROUND(F13*G13*K13,2)</f>
        <v>12725.44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14</v>
      </c>
      <c r="G14" s="31">
        <v>19.350000000000001</v>
      </c>
      <c r="H14" s="32">
        <f>ROUND((F14*G14*K14)/1000,5)</f>
        <v>14.0868</v>
      </c>
      <c r="I14" s="31">
        <f t="shared" si="0"/>
        <v>14.0868</v>
      </c>
      <c r="J14" s="31">
        <f>ROUND(F14*G14*K14,2)</f>
        <v>14086.8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19.308990000000001</v>
      </c>
      <c r="I16" s="31">
        <f t="shared" si="0"/>
        <v>19.308990000000001</v>
      </c>
      <c r="J16" s="31">
        <f>J17+J18</f>
        <v>19308.989999999998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165.63</v>
      </c>
      <c r="G17" s="31">
        <v>3.29</v>
      </c>
      <c r="H17" s="32">
        <f>ROUND((F17*G17*C17)/1000,5)</f>
        <v>6.5390699999999997</v>
      </c>
      <c r="I17" s="31">
        <f t="shared" si="0"/>
        <v>6.5390699999999997</v>
      </c>
      <c r="J17" s="31">
        <f>ROUND(F17*G17*K17,2)</f>
        <v>6539.07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414.07000000000005</v>
      </c>
      <c r="G18" s="31">
        <v>2.57</v>
      </c>
      <c r="H18" s="32">
        <f>ROUND((F18*G18*C18)/1000,5)</f>
        <v>12.769920000000001</v>
      </c>
      <c r="I18" s="31">
        <f t="shared" si="0"/>
        <v>12.769920000000001</v>
      </c>
      <c r="J18" s="31">
        <f>ROUND(F18*G18*K18,2)</f>
        <v>12769.92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58.8</v>
      </c>
      <c r="G19" s="31">
        <v>8.43</v>
      </c>
      <c r="H19" s="32">
        <f>ROUND((F19*G19*K19)/1000,5)</f>
        <v>0.49568000000000001</v>
      </c>
      <c r="I19" s="31">
        <f t="shared" si="0"/>
        <v>0.49568000000000001</v>
      </c>
      <c r="J19" s="31">
        <f>ROUND(F19*G19*K19,2)</f>
        <v>495.68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33.398440000000001</v>
      </c>
      <c r="I20" s="31">
        <f t="shared" si="0"/>
        <v>33.398440000000001</v>
      </c>
      <c r="J20" s="31">
        <f>J21+J22+J23+J24+J25+J26+J27+J28+J29+J30</f>
        <v>33398.44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11072.67</v>
      </c>
      <c r="G21" s="31">
        <v>2.81</v>
      </c>
      <c r="H21" s="32">
        <f t="shared" ref="H21:H30" si="1">ROUND((F21*G21*K21)/1000,5)</f>
        <v>31.1142</v>
      </c>
      <c r="I21" s="31">
        <f t="shared" si="0"/>
        <v>31.1142</v>
      </c>
      <c r="J21" s="31">
        <f t="shared" ref="J21:J30" si="2">ROUND(F21*G21*K21,2)</f>
        <v>31114.2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630</v>
      </c>
      <c r="G22" s="31">
        <v>1.75</v>
      </c>
      <c r="H22" s="32">
        <f t="shared" si="1"/>
        <v>4.9000000000000002E-2</v>
      </c>
      <c r="I22" s="31">
        <f t="shared" si="0"/>
        <v>4.9000000000000002E-2</v>
      </c>
      <c r="J22" s="31">
        <f t="shared" si="2"/>
        <v>49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676</v>
      </c>
      <c r="G23" s="31">
        <v>4.0999999999999996</v>
      </c>
      <c r="H23" s="32">
        <f t="shared" si="1"/>
        <v>0.38457999999999998</v>
      </c>
      <c r="I23" s="31">
        <f t="shared" si="0"/>
        <v>0.38457999999999998</v>
      </c>
      <c r="J23" s="31">
        <f t="shared" si="2"/>
        <v>384.58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677</v>
      </c>
      <c r="G24" s="31">
        <v>4.08</v>
      </c>
      <c r="H24" s="32">
        <f t="shared" si="1"/>
        <v>3.5990000000000001E-2</v>
      </c>
      <c r="I24" s="31">
        <f t="shared" si="0"/>
        <v>3.5990000000000001E-2</v>
      </c>
      <c r="J24" s="31">
        <f t="shared" si="2"/>
        <v>35.99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678</v>
      </c>
      <c r="G25" s="31">
        <v>3.93</v>
      </c>
      <c r="H25" s="32">
        <f t="shared" si="1"/>
        <v>4.8140000000000002E-2</v>
      </c>
      <c r="I25" s="31">
        <f t="shared" si="0"/>
        <v>4.8140000000000002E-2</v>
      </c>
      <c r="J25" s="31">
        <f t="shared" si="2"/>
        <v>48.14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687</v>
      </c>
      <c r="G26" s="31">
        <v>2.64</v>
      </c>
      <c r="H26" s="32">
        <f t="shared" si="1"/>
        <v>0.92974999999999997</v>
      </c>
      <c r="I26" s="31">
        <f t="shared" si="0"/>
        <v>0.92974999999999997</v>
      </c>
      <c r="J26" s="31">
        <f t="shared" si="2"/>
        <v>929.75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679</v>
      </c>
      <c r="G27" s="31">
        <v>5.07</v>
      </c>
      <c r="H27" s="32">
        <f t="shared" si="1"/>
        <v>0.11357</v>
      </c>
      <c r="I27" s="31">
        <f t="shared" si="0"/>
        <v>0.11357</v>
      </c>
      <c r="J27" s="31">
        <f t="shared" si="2"/>
        <v>113.57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125</v>
      </c>
      <c r="G28" s="31">
        <v>2.52</v>
      </c>
      <c r="H28" s="32">
        <f t="shared" si="1"/>
        <v>1.7639999999999999E-2</v>
      </c>
      <c r="I28" s="31">
        <f t="shared" si="0"/>
        <v>1.7639999999999999E-2</v>
      </c>
      <c r="J28" s="31">
        <f t="shared" si="2"/>
        <v>17.64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40.950449999999996</v>
      </c>
      <c r="I31" s="31">
        <f>I32+I33+I34</f>
        <v>40.950449999999996</v>
      </c>
      <c r="J31" s="31">
        <f>J32+J33+J34</f>
        <v>40950.450000000004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1515</v>
      </c>
      <c r="G32" s="31">
        <v>2.0099999999999998</v>
      </c>
      <c r="H32" s="32">
        <f>ROUND(F32*G32*K32/1000,5)</f>
        <v>6.0903</v>
      </c>
      <c r="I32" s="31">
        <f>H32</f>
        <v>6.0903</v>
      </c>
      <c r="J32" s="31">
        <f>ROUND(H32*1000,2)</f>
        <v>6090.3</v>
      </c>
      <c r="K32" s="3">
        <v>2</v>
      </c>
      <c r="L32" s="38"/>
      <c r="M32" s="38">
        <v>1515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1515</v>
      </c>
      <c r="G33" s="31">
        <v>7.67</v>
      </c>
      <c r="H33" s="32">
        <f>ROUND(G33*F33*K33/1000,5)</f>
        <v>34.860149999999997</v>
      </c>
      <c r="I33" s="31">
        <f>H33</f>
        <v>34.860149999999997</v>
      </c>
      <c r="J33" s="31">
        <f>ROUND(H33*1000,2)</f>
        <v>34860.15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1.3442400000000001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12</v>
      </c>
      <c r="G37" s="31">
        <v>56.01</v>
      </c>
      <c r="H37" s="32">
        <f>ROUND(G37*F37*C37/1000,5)</f>
        <v>1.3442400000000001</v>
      </c>
      <c r="I37" s="31"/>
      <c r="J37" s="31"/>
      <c r="L37" s="38"/>
      <c r="M37" s="38">
        <v>2031.2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4570.2</v>
      </c>
      <c r="G38" s="31">
        <v>1.65</v>
      </c>
      <c r="H38" s="32">
        <f>ROUND((F38*G38*K38)/1000,5)</f>
        <v>7.5408299999999997</v>
      </c>
      <c r="I38" s="31">
        <f>H38</f>
        <v>7.5408299999999997</v>
      </c>
      <c r="J38" s="31">
        <f>ROUND(F38*G38*K38,2)</f>
        <v>7540.83</v>
      </c>
      <c r="K38" s="3">
        <v>1</v>
      </c>
      <c r="L38" s="38">
        <f>M37+M38</f>
        <v>4570.2</v>
      </c>
      <c r="M38" s="38">
        <v>2539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3.2442700000000002</v>
      </c>
      <c r="I42" s="72">
        <f>I43+I44</f>
        <v>3.2442700000000002</v>
      </c>
      <c r="J42" s="72">
        <f>J43+J44</f>
        <v>3244.27</v>
      </c>
      <c r="K42" s="73"/>
      <c r="Q42" s="74" t="s">
        <v>327</v>
      </c>
      <c r="R42" s="74">
        <v>10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0.04</v>
      </c>
      <c r="G43" s="31">
        <v>222.21</v>
      </c>
      <c r="H43" s="32">
        <f>ROUND((F43*G43*K43)/1000,5)</f>
        <v>3.2442700000000002</v>
      </c>
      <c r="I43" s="31">
        <f>H43</f>
        <v>3.2442700000000002</v>
      </c>
      <c r="J43" s="31">
        <f>ROUND(H43*1000,2)</f>
        <v>3244.27</v>
      </c>
      <c r="K43" s="3">
        <v>365</v>
      </c>
      <c r="L43" s="38"/>
      <c r="M43" s="38"/>
      <c r="N43" s="4">
        <f>ROUND(R42*1.45/365,3)</f>
        <v>0.04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137.11889000000002</v>
      </c>
      <c r="I46" s="71">
        <f>I47+I53+I63+I68+I77+I85+I98+I103</f>
        <v>137.11889000000005</v>
      </c>
      <c r="J46" s="72">
        <f>J47+J53+J63+J68+J77+J85+J98+J103</f>
        <v>133005.32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6.85595</v>
      </c>
      <c r="I47" s="25">
        <f>I48+I49+I50+I51+I52</f>
        <v>0</v>
      </c>
      <c r="J47" s="23">
        <f>J48+J49+J50+J51+J52</f>
        <v>6855.95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4.1135700000000002</v>
      </c>
      <c r="I49" s="31"/>
      <c r="J49" s="31">
        <f>ROUND(H49*1000,2)</f>
        <v>4113.57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2.7423799999999998</v>
      </c>
      <c r="I50" s="31"/>
      <c r="J50" s="31">
        <f>ROUND(H50*1000,2)</f>
        <v>2742.38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9.5983199999999993</v>
      </c>
      <c r="I53" s="26">
        <f>I54+I55+I56+I57+I58+I59+I60+I61+I62</f>
        <v>0</v>
      </c>
      <c r="J53" s="23">
        <f>J54+J55+J56+J57+J58+J59+J60+J61+J62</f>
        <v>9598.32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9.5983199999999993</v>
      </c>
      <c r="I59" s="31"/>
      <c r="J59" s="31">
        <f t="shared" si="3"/>
        <v>9598.32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12.3407</v>
      </c>
      <c r="I68" s="26">
        <f>I69+I70+I71+I72+I75+I76</f>
        <v>0</v>
      </c>
      <c r="J68" s="23">
        <f>J69+J70+J71+J72+J73+J74+J75+J76</f>
        <v>12340.7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12.3407</v>
      </c>
      <c r="I76" s="31"/>
      <c r="J76" s="31">
        <f>ROUND(H76*1000,2)</f>
        <v>12340.7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19.196649999999998</v>
      </c>
      <c r="I77" s="26">
        <f>I78+I79+I80+I81+I82+I83+I84</f>
        <v>0</v>
      </c>
      <c r="J77" s="23">
        <f>J78+J79+J80+J81+J82+J83+J84</f>
        <v>15083.08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9.5983199999999993</v>
      </c>
      <c r="I78" s="31"/>
      <c r="J78" s="31">
        <f t="shared" ref="J78:J83" si="4">ROUND(H78*1000,2)</f>
        <v>9598.32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5.4847599999999996</v>
      </c>
      <c r="I81" s="31"/>
      <c r="J81" s="31">
        <f t="shared" si="4"/>
        <v>5484.76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4.1135700000000002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46.620420000000003</v>
      </c>
      <c r="I85" s="26">
        <f>I86+I87+I88+I89+I90+I91+I92+I93+I94+I95+I96+I97</f>
        <v>0</v>
      </c>
      <c r="J85" s="23">
        <f>J86+J87+J88+J89+J90+J91+J92+J93+J94+J95+J96+J97</f>
        <v>46620.42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16.454270000000001</v>
      </c>
      <c r="I90" s="31"/>
      <c r="J90" s="31">
        <f t="shared" si="5"/>
        <v>16454.27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21.939019999999999</v>
      </c>
      <c r="I96" s="31"/>
      <c r="J96" s="31">
        <f t="shared" si="5"/>
        <v>21939.02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8.2271300000000007</v>
      </c>
      <c r="I97" s="31"/>
      <c r="J97" s="31">
        <f t="shared" si="5"/>
        <v>8227.1299999999992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5.4847599999999996</v>
      </c>
      <c r="I98" s="26">
        <f>I99+I100+I101+I102</f>
        <v>0</v>
      </c>
      <c r="J98" s="23">
        <f>J99+J100+J101+J102</f>
        <v>5484.76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5.4847599999999996</v>
      </c>
      <c r="I99" s="31">
        <v>0</v>
      </c>
      <c r="J99" s="31">
        <f>ROUND(H99*1000,2)</f>
        <v>5484.76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37.022090000000034</v>
      </c>
      <c r="I103" s="25">
        <f>I104+I105+I106+I107+I108</f>
        <v>137.11889000000005</v>
      </c>
      <c r="J103" s="23">
        <f>J104+J105+J106+J107+J108</f>
        <v>37022.089999999997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8.9127299999999998</v>
      </c>
      <c r="I106" s="31"/>
      <c r="J106" s="31">
        <f>ROUND(H106*1000,2)</f>
        <v>8912.73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28.109360000000034</v>
      </c>
      <c r="I108" s="34">
        <f>J197-I138-H181</f>
        <v>137.11889000000005</v>
      </c>
      <c r="J108" s="31">
        <f>ROUND(H108*1000,2)</f>
        <v>28109.360000000001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550.28436999999997</v>
      </c>
      <c r="I109" s="71">
        <f>I110+I111+I112+I113+I114+I115+I116+I117+I118+I119+I120+I121+I122+I123+I124+I125+I126+I127+I128+I129+I130+I131+I132+I133+I134+I135+I136+I137+I138</f>
        <v>550.28836999999999</v>
      </c>
      <c r="J109" s="72">
        <f>J110+J111+J112+J113+J114+J115+J116+J117+J118+J119+J120+J121+J122+J123+J124+J125+J126+J127+J128+J129+J130+J131+J132+J133+J134+J135+J136+J137+J138</f>
        <v>521072.08999999997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20865.919999999998</v>
      </c>
      <c r="H110" s="33">
        <f>ROUND(($I$138*0.05),5)</f>
        <v>20.865919999999999</v>
      </c>
      <c r="I110" s="31"/>
      <c r="J110" s="31">
        <f t="shared" ref="J110:J137" si="6">ROUND(H110*1000,2)</f>
        <v>20865.919999999998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104329.59</v>
      </c>
      <c r="H111" s="33">
        <f>ROUND(($I$138*0.25),5)</f>
        <v>104.32959</v>
      </c>
      <c r="I111" s="31"/>
      <c r="J111" s="31">
        <f t="shared" si="6"/>
        <v>104329.59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50078.200000000004</v>
      </c>
      <c r="H116" s="32">
        <f>ROUND(($I$138*0.12),5)</f>
        <v>50.078200000000002</v>
      </c>
      <c r="I116" s="31"/>
      <c r="J116" s="31">
        <f t="shared" si="6"/>
        <v>50078.2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4649</v>
      </c>
      <c r="H120" s="34">
        <v>4.649</v>
      </c>
      <c r="I120" s="31">
        <v>4.6500000000000004</v>
      </c>
      <c r="J120" s="31">
        <f t="shared" si="6"/>
        <v>4649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128317</v>
      </c>
      <c r="H121" s="34">
        <v>128.31700000000001</v>
      </c>
      <c r="I121" s="31">
        <v>128.32</v>
      </c>
      <c r="J121" s="31">
        <f t="shared" si="6"/>
        <v>128317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62597.760000000002</v>
      </c>
      <c r="H125" s="32">
        <f>ROUND(($I$138*0.15),5)</f>
        <v>62.597760000000001</v>
      </c>
      <c r="I125" s="31"/>
      <c r="J125" s="31">
        <f t="shared" si="6"/>
        <v>62597.760000000002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45905.02</v>
      </c>
      <c r="H126" s="32">
        <f>ROUND(($I$138*0.11),5)</f>
        <v>45.90502</v>
      </c>
      <c r="I126" s="31"/>
      <c r="J126" s="31">
        <f t="shared" si="6"/>
        <v>45905.02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29212.29</v>
      </c>
      <c r="H128" s="32">
        <f>ROUND(($I$138*0.07),5)</f>
        <v>29.212289999999999</v>
      </c>
      <c r="I128" s="31"/>
      <c r="J128" s="31">
        <f t="shared" si="6"/>
        <v>29212.29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75117.31</v>
      </c>
      <c r="H129" s="32">
        <f>ROUND(($I$138*0.18),5)</f>
        <v>75.117310000000003</v>
      </c>
      <c r="I129" s="31"/>
      <c r="J129" s="31">
        <f t="shared" si="6"/>
        <v>75117.31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29.21228</v>
      </c>
      <c r="I138" s="34">
        <f>J197*0.7</f>
        <v>417.31837000000002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4.5077600000000002</v>
      </c>
      <c r="I139" s="72">
        <f>I140+I141+I142+I143+I144+I145+I146+I147+I148+I149+I150</f>
        <v>4.5077599999999993</v>
      </c>
      <c r="J139" s="72">
        <f ca="1">J140+J141+J142+J143+J144+J145+J146+J147+J148+J149+J150</f>
        <v>4665.12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465.72912000000002</v>
      </c>
      <c r="I151" s="72">
        <f>I152+I153+I154</f>
        <v>465.73</v>
      </c>
      <c r="J151" s="72">
        <f ca="1">J152+J153+J154</f>
        <v>465729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19405.38</v>
      </c>
      <c r="H152" s="32">
        <f ca="1">ROUND((C152*F152*G152/1000),5)</f>
        <v>465.72912000000002</v>
      </c>
      <c r="I152" s="35">
        <v>465.73</v>
      </c>
      <c r="J152" s="31">
        <f ca="1">ROUND(H152*1000,2)</f>
        <v>465729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133.203</v>
      </c>
      <c r="I169" s="72">
        <f>I170+I171+I172</f>
        <v>133.19999999999999</v>
      </c>
      <c r="J169" s="72">
        <f>J170+J171+J172</f>
        <v>133203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133203</v>
      </c>
      <c r="H170" s="32">
        <v>133.203</v>
      </c>
      <c r="I170" s="35">
        <v>133.19999999999999</v>
      </c>
      <c r="J170" s="31">
        <f>ROUND(H170*1000,2)</f>
        <v>133203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610.29899999999998</v>
      </c>
      <c r="I173" s="72">
        <v>610.29999999999995</v>
      </c>
      <c r="J173" s="72">
        <f>ROUND(H173*1000,2)</f>
        <v>610299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10.379</v>
      </c>
      <c r="I174" s="72">
        <v>10.38</v>
      </c>
      <c r="J174" s="72">
        <f>ROUND(H174*1000,2)</f>
        <v>10379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41.731839999999998</v>
      </c>
      <c r="I178" s="72">
        <f>I179+I180+I181</f>
        <v>173.69</v>
      </c>
      <c r="J178" s="72">
        <f>J179+J180+J181</f>
        <v>41731.839999999997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41.731839999999998</v>
      </c>
      <c r="I181" s="31">
        <v>173.69</v>
      </c>
      <c r="J181" s="31">
        <f>ROUND(H181*1000,2)</f>
        <v>41731.839999999997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2761.3595999999998</v>
      </c>
      <c r="I194" s="62">
        <f>I10+I9+I42+I46+I109+I139+I151+I155+I160+I165+I169+I173+I174+I175+I178+I45</f>
        <v>2892.0074000000004</v>
      </c>
      <c r="J194" s="63">
        <f ca="1">J10+J9+J42+J46+J109+J139+J151+J155+J160+J165+J169+J173+J174+J175+J178+J45</f>
        <v>2155407.75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f>J195/1000</f>
        <v>2761.3596000000002</v>
      </c>
      <c r="I195" s="31">
        <f>J195/1000</f>
        <v>2761.3596000000002</v>
      </c>
      <c r="J195" s="31">
        <v>2761359.6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2892.0074000000004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-130.64780000000019</v>
      </c>
      <c r="J197" s="82">
        <v>596.16910000000007</v>
      </c>
    </row>
    <row r="198" spans="1:75" hidden="1" x14ac:dyDescent="0.25">
      <c r="H198" s="49">
        <f>H9+H10+H42+H45+H46+H109+H139+H151+H155+H160+H165+H169+H173+H174+H175+H178+H182</f>
        <v>2761.3595999999998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CQ209"/>
  <sheetViews>
    <sheetView topLeftCell="A184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965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82.558620000000005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86.636369999999999</v>
      </c>
      <c r="I9" s="72">
        <v>174.49</v>
      </c>
      <c r="J9" s="72">
        <f>ROUND(H9*1000,2)</f>
        <v>86636.37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134.66878</v>
      </c>
      <c r="I10" s="76">
        <f>I11+I12+I13+I14+I15+I16+I20+I31+I35+I38+I39+I40+I41+I19</f>
        <v>134.66878000000003</v>
      </c>
      <c r="J10" s="72">
        <f>J11+J12+J13+J14+J15+J16+J20+J31+J35+J38+J39+J40+J41+J19</f>
        <v>113533.95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101.6</v>
      </c>
      <c r="G11" s="31">
        <v>1.67</v>
      </c>
      <c r="H11" s="34">
        <f>ROUND((F11*G11*K11)/1000,5)</f>
        <v>50.731929999999998</v>
      </c>
      <c r="I11" s="31">
        <f>H11</f>
        <v>50.731929999999998</v>
      </c>
      <c r="J11" s="31">
        <f>ROUND(F11*G11*K11,2)</f>
        <v>50731.93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254-F11</f>
        <v>152.4</v>
      </c>
      <c r="G12" s="31">
        <v>1.27</v>
      </c>
      <c r="H12" s="34">
        <f>ROUND((F12*G12*C12)/1000,5)</f>
        <v>20.128990000000002</v>
      </c>
      <c r="I12" s="31">
        <f>H12</f>
        <v>20.128990000000002</v>
      </c>
      <c r="J12" s="31">
        <f>ROUND(F12*G12*K12,2)</f>
        <v>10064.5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22.14067</v>
      </c>
      <c r="I16" s="31">
        <f t="shared" ref="I16:I29" si="0">H16</f>
        <v>22.14067</v>
      </c>
      <c r="J16" s="31">
        <f>J17+J18</f>
        <v>11070.33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101.6</v>
      </c>
      <c r="G17" s="31">
        <v>4.07</v>
      </c>
      <c r="H17" s="32">
        <f>ROUND((F17*G17*C17)/1000,5)</f>
        <v>9.9242899999999992</v>
      </c>
      <c r="I17" s="31">
        <f t="shared" si="0"/>
        <v>9.9242899999999992</v>
      </c>
      <c r="J17" s="31">
        <f>ROUND(F17*G17*K17,2)</f>
        <v>4962.1400000000003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152.4</v>
      </c>
      <c r="G18" s="31">
        <v>3.34</v>
      </c>
      <c r="H18" s="32">
        <f>ROUND((F18*G18*C18)/1000,5)</f>
        <v>12.216379999999999</v>
      </c>
      <c r="I18" s="31">
        <f t="shared" si="0"/>
        <v>12.216379999999999</v>
      </c>
      <c r="J18" s="31">
        <f>ROUND(F18*G18*K18,2)</f>
        <v>6108.19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84</v>
      </c>
      <c r="G19" s="31">
        <v>8.43</v>
      </c>
      <c r="H19" s="32">
        <f>ROUND((F19*G19*K19)/1000,5)</f>
        <v>0.70811999999999997</v>
      </c>
      <c r="I19" s="31">
        <f t="shared" si="0"/>
        <v>0.70811999999999997</v>
      </c>
      <c r="J19" s="31">
        <f>ROUND(F19*G19*K19,2)</f>
        <v>708.12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12.119200000000003</v>
      </c>
      <c r="I20" s="31">
        <f t="shared" si="0"/>
        <v>12.119200000000003</v>
      </c>
      <c r="J20" s="31">
        <f>J21+J22+J23+J24+J25+J26+J27+J28+J29+J30</f>
        <v>12119.2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3833.67</v>
      </c>
      <c r="G21" s="31">
        <v>2.81</v>
      </c>
      <c r="H21" s="32">
        <f t="shared" ref="H21:H30" si="1">ROUND((F21*G21*K21)/1000,5)</f>
        <v>10.77261</v>
      </c>
      <c r="I21" s="31">
        <f t="shared" si="0"/>
        <v>10.77261</v>
      </c>
      <c r="J21" s="31">
        <f t="shared" ref="J21:J29" si="2">ROUND(F21*G21*K21,2)</f>
        <v>10772.61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688</v>
      </c>
      <c r="G22" s="31">
        <v>1.75</v>
      </c>
      <c r="H22" s="32">
        <f t="shared" si="1"/>
        <v>7.0000000000000007E-2</v>
      </c>
      <c r="I22" s="31">
        <f t="shared" si="0"/>
        <v>7.0000000000000007E-2</v>
      </c>
      <c r="J22" s="31">
        <f t="shared" si="2"/>
        <v>70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712</v>
      </c>
      <c r="G23" s="31">
        <v>4.0999999999999996</v>
      </c>
      <c r="H23" s="32">
        <f t="shared" si="1"/>
        <v>0.5494</v>
      </c>
      <c r="I23" s="31">
        <f t="shared" si="0"/>
        <v>0.5494</v>
      </c>
      <c r="J23" s="31">
        <f t="shared" si="2"/>
        <v>549.4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629</v>
      </c>
      <c r="G24" s="31">
        <v>4.08</v>
      </c>
      <c r="H24" s="32">
        <f t="shared" si="1"/>
        <v>5.1409999999999997E-2</v>
      </c>
      <c r="I24" s="31">
        <f t="shared" si="0"/>
        <v>5.1409999999999997E-2</v>
      </c>
      <c r="J24" s="31">
        <f t="shared" si="2"/>
        <v>51.41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713</v>
      </c>
      <c r="G25" s="31">
        <v>3.93</v>
      </c>
      <c r="H25" s="32">
        <f t="shared" si="1"/>
        <v>6.8779999999999994E-2</v>
      </c>
      <c r="I25" s="31">
        <f t="shared" si="0"/>
        <v>6.8779999999999994E-2</v>
      </c>
      <c r="J25" s="31">
        <f t="shared" si="2"/>
        <v>68.78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714</v>
      </c>
      <c r="G26" s="31">
        <v>2.64</v>
      </c>
      <c r="H26" s="32">
        <f t="shared" si="1"/>
        <v>0.40233999999999998</v>
      </c>
      <c r="I26" s="31">
        <f t="shared" si="0"/>
        <v>0.40233999999999998</v>
      </c>
      <c r="J26" s="31">
        <f t="shared" si="2"/>
        <v>402.34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36</v>
      </c>
      <c r="G27" s="31">
        <v>5.07</v>
      </c>
      <c r="H27" s="32">
        <f t="shared" si="1"/>
        <v>0.16224</v>
      </c>
      <c r="I27" s="31">
        <f t="shared" si="0"/>
        <v>0.16224</v>
      </c>
      <c r="J27" s="31">
        <f t="shared" si="2"/>
        <v>162.24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75</v>
      </c>
      <c r="G28" s="31">
        <v>2.52</v>
      </c>
      <c r="H28" s="32">
        <f t="shared" si="1"/>
        <v>2.52E-2</v>
      </c>
      <c r="I28" s="31">
        <f t="shared" si="0"/>
        <v>2.52E-2</v>
      </c>
      <c r="J28" s="31">
        <f t="shared" si="2"/>
        <v>25.2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26.570489999999999</v>
      </c>
      <c r="I31" s="31">
        <f>I32+I33+I34</f>
        <v>26.570489999999999</v>
      </c>
      <c r="J31" s="31">
        <f>J32+J33+J34</f>
        <v>26570.49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983</v>
      </c>
      <c r="G32" s="31">
        <v>2.0099999999999998</v>
      </c>
      <c r="H32" s="32">
        <f>ROUND(F32*G32*K32/1000,5)</f>
        <v>3.95166</v>
      </c>
      <c r="I32" s="31">
        <f>H32</f>
        <v>3.95166</v>
      </c>
      <c r="J32" s="31">
        <f>ROUND(H32*1000,2)</f>
        <v>3951.66</v>
      </c>
      <c r="K32" s="3">
        <v>2</v>
      </c>
      <c r="L32" s="38"/>
      <c r="M32" s="38">
        <v>983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983</v>
      </c>
      <c r="G33" s="31">
        <v>7.67</v>
      </c>
      <c r="H33" s="32">
        <f>ROUND(G33*F33*K33/1000,5)</f>
        <v>22.618829999999999</v>
      </c>
      <c r="I33" s="31">
        <f>H33</f>
        <v>22.618829999999999</v>
      </c>
      <c r="J33" s="31">
        <f>ROUND(H33*1000,2)</f>
        <v>22618.83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611.28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1375.38</v>
      </c>
      <c r="G38" s="31">
        <v>1.65</v>
      </c>
      <c r="H38" s="32">
        <f>ROUND((F38*G38*K38)/1000,5)</f>
        <v>2.26938</v>
      </c>
      <c r="I38" s="31">
        <f>H38</f>
        <v>2.26938</v>
      </c>
      <c r="J38" s="31">
        <f>ROUND(F38*G38*K38,2)</f>
        <v>2269.38</v>
      </c>
      <c r="K38" s="3">
        <v>1</v>
      </c>
      <c r="L38" s="38">
        <f>M37+M38</f>
        <v>1375.38</v>
      </c>
      <c r="M38" s="38">
        <v>764.1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147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0.58399999999999996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108.50561500000001</v>
      </c>
      <c r="I46" s="71">
        <f>I47+I53+I63+I68+I77+I85+I98+I103</f>
        <v>108.50561500000001</v>
      </c>
      <c r="J46" s="72">
        <f>J47+J53+J63+J68+J77+J85+J98+J103</f>
        <v>105250.45000000001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5.4252800000000008</v>
      </c>
      <c r="I47" s="25">
        <f>I48+I49+I50+I51+I52</f>
        <v>0</v>
      </c>
      <c r="J47" s="23">
        <f>J48+J49+J50+J51+J52</f>
        <v>5425.2800000000007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3.2551700000000001</v>
      </c>
      <c r="I49" s="31"/>
      <c r="J49" s="31">
        <f>ROUND(H49*1000,2)</f>
        <v>3255.17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2.1701100000000002</v>
      </c>
      <c r="I50" s="31"/>
      <c r="J50" s="31">
        <f>ROUND(H50*1000,2)</f>
        <v>2170.11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7.5953900000000001</v>
      </c>
      <c r="I53" s="26">
        <f>I54+I55+I56+I57+I58+I59+I60+I61+I62</f>
        <v>0</v>
      </c>
      <c r="J53" s="23">
        <f>J54+J55+J56+J57+J58+J59+J60+J61+J62</f>
        <v>7595.39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7.5953900000000001</v>
      </c>
      <c r="I59" s="31"/>
      <c r="J59" s="31">
        <f t="shared" si="3"/>
        <v>7595.39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9.7655100000000008</v>
      </c>
      <c r="I68" s="26">
        <f>I69+I70+I71+I72+I75+I76</f>
        <v>0</v>
      </c>
      <c r="J68" s="23">
        <f>J69+J70+J71+J72+J73+J74+J75+J76</f>
        <v>9765.51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9.7655100000000008</v>
      </c>
      <c r="I76" s="31"/>
      <c r="J76" s="31">
        <f>ROUND(H76*1000,2)</f>
        <v>9765.51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15.19078</v>
      </c>
      <c r="I77" s="26">
        <f>I78+I79+I80+I81+I82+I83+I84</f>
        <v>0</v>
      </c>
      <c r="J77" s="23">
        <f>J78+J79+J80+J81+J82+J83+J84</f>
        <v>11935.61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7.5953900000000001</v>
      </c>
      <c r="I78" s="31"/>
      <c r="J78" s="31">
        <f t="shared" ref="J78:J83" si="4">ROUND(H78*1000,2)</f>
        <v>7595.39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4.3402200000000004</v>
      </c>
      <c r="I81" s="31"/>
      <c r="J81" s="31">
        <f t="shared" si="4"/>
        <v>4340.22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3.2551700000000001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36.891910000000003</v>
      </c>
      <c r="I85" s="26">
        <f>I86+I87+I88+I89+I90+I91+I92+I93+I94+I95+I96+I97</f>
        <v>0</v>
      </c>
      <c r="J85" s="23">
        <f>J86+J87+J88+J89+J90+J91+J92+J93+J94+J95+J96+J97</f>
        <v>36891.910000000003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13.020670000000001</v>
      </c>
      <c r="I90" s="31"/>
      <c r="J90" s="31">
        <f t="shared" si="5"/>
        <v>13020.67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17.360900000000001</v>
      </c>
      <c r="I96" s="31"/>
      <c r="J96" s="31">
        <f t="shared" si="5"/>
        <v>17360.900000000001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6.5103400000000002</v>
      </c>
      <c r="I97" s="31"/>
      <c r="J97" s="31">
        <f t="shared" si="5"/>
        <v>6510.34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4.3402200000000004</v>
      </c>
      <c r="I98" s="26">
        <f>I99+I100+I101+I102</f>
        <v>0</v>
      </c>
      <c r="J98" s="23">
        <f>J99+J100+J101+J102</f>
        <v>4340.22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4.3402200000000004</v>
      </c>
      <c r="I99" s="31">
        <v>0</v>
      </c>
      <c r="J99" s="31">
        <f>ROUND(H99*1000,2)</f>
        <v>4340.22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29.296524999999995</v>
      </c>
      <c r="I103" s="25">
        <f>I104+I105+I106+I107+I108</f>
        <v>108.50561500000001</v>
      </c>
      <c r="J103" s="23">
        <f>J104+J105+J106+J107+J108</f>
        <v>29296.53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7.0528599999999999</v>
      </c>
      <c r="I106" s="31"/>
      <c r="J106" s="31">
        <f>ROUND(H106*1000,2)</f>
        <v>7052.86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22.243664999999996</v>
      </c>
      <c r="I108" s="34">
        <f>J197-I138-H181</f>
        <v>108.50561500000001</v>
      </c>
      <c r="J108" s="31">
        <f>ROUND(H108*1000,2)</f>
        <v>22243.67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345.38648499999994</v>
      </c>
      <c r="I109" s="71">
        <f>I110+I111+I112+I113+I114+I115+I116+I117+I118+I119+I120+I121+I122+I123+I124+I125+I126+I127+I128+I129+I130+I131+I132+I133+I134+I135+I136+I137+I138</f>
        <v>345.38448499999998</v>
      </c>
      <c r="J109" s="72">
        <f>J110+J111+J112+J113+J114+J115+J116+J117+J118+J119+J120+J121+J122+J123+J124+J125+J126+J127+J128+J129+J130+J131+J132+J133+J134+J135+J136+J137+J138</f>
        <v>322270.06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16511.72</v>
      </c>
      <c r="H110" s="33">
        <f>ROUND(($I$138*0.05),5)</f>
        <v>16.51172</v>
      </c>
      <c r="I110" s="31"/>
      <c r="J110" s="31">
        <f t="shared" ref="J110:J137" si="6">ROUND(H110*1000,2)</f>
        <v>16511.72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82558.62000000001</v>
      </c>
      <c r="H111" s="33">
        <f>ROUND(($I$138*0.25),5)</f>
        <v>82.558620000000005</v>
      </c>
      <c r="I111" s="31"/>
      <c r="J111" s="31">
        <f t="shared" si="6"/>
        <v>82558.62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39628.14</v>
      </c>
      <c r="H116" s="32">
        <f>ROUND(($I$138*0.12),5)</f>
        <v>39.628140000000002</v>
      </c>
      <c r="I116" s="31"/>
      <c r="J116" s="31">
        <f t="shared" si="6"/>
        <v>39628.14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15152</v>
      </c>
      <c r="H121" s="34">
        <v>15.151999999999999</v>
      </c>
      <c r="I121" s="31">
        <v>15.15</v>
      </c>
      <c r="J121" s="31">
        <f t="shared" si="6"/>
        <v>15152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49535.17</v>
      </c>
      <c r="H125" s="32">
        <f>ROUND(($I$138*0.15),5)</f>
        <v>49.535170000000001</v>
      </c>
      <c r="I125" s="31"/>
      <c r="J125" s="31">
        <f t="shared" si="6"/>
        <v>49535.17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36325.79</v>
      </c>
      <c r="H126" s="32">
        <f>ROUND(($I$138*0.11),5)</f>
        <v>36.325789999999998</v>
      </c>
      <c r="I126" s="31"/>
      <c r="J126" s="31">
        <f t="shared" si="6"/>
        <v>36325.79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23116.41</v>
      </c>
      <c r="H128" s="32">
        <f>ROUND(($I$138*0.07),5)</f>
        <v>23.116409999999998</v>
      </c>
      <c r="I128" s="31"/>
      <c r="J128" s="31">
        <f t="shared" si="6"/>
        <v>23116.41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59442.210000000006</v>
      </c>
      <c r="H129" s="32">
        <f>ROUND(($I$138*0.18),5)</f>
        <v>59.442210000000003</v>
      </c>
      <c r="I129" s="31"/>
      <c r="J129" s="31">
        <f t="shared" si="6"/>
        <v>59442.21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23.116424999999978</v>
      </c>
      <c r="I138" s="34">
        <f>J197*0.7</f>
        <v>330.23448500000001</v>
      </c>
      <c r="J138" s="31">
        <f>ROUND(L19,2)</f>
        <v>0</v>
      </c>
      <c r="K138" s="82">
        <f>H201</f>
        <v>0</v>
      </c>
      <c r="L138" s="4">
        <v>655.51342</v>
      </c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32.058999999999997</v>
      </c>
      <c r="I165" s="72">
        <f>I166+I167+I168</f>
        <v>32.06</v>
      </c>
      <c r="J165" s="72">
        <f>J166+J167+J168</f>
        <v>32059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32059</v>
      </c>
      <c r="H166" s="34">
        <v>32.058999999999997</v>
      </c>
      <c r="I166" s="31">
        <v>32.06</v>
      </c>
      <c r="J166" s="31">
        <f>ROUND(H166*1000,2)</f>
        <v>32059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48.951999999999998</v>
      </c>
      <c r="I169" s="72">
        <f>I170+I171+I172</f>
        <v>48.95</v>
      </c>
      <c r="J169" s="72">
        <f>J170+J171+J172</f>
        <v>48952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48952</v>
      </c>
      <c r="H170" s="32">
        <v>48.951999999999998</v>
      </c>
      <c r="I170" s="35">
        <v>48.95</v>
      </c>
      <c r="J170" s="31">
        <f>ROUND(H170*1000,2)</f>
        <v>48952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43.029000000000003</v>
      </c>
      <c r="I173" s="72">
        <v>43.03</v>
      </c>
      <c r="J173" s="72">
        <f>ROUND(H173*1000,2)</f>
        <v>43029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34.103000000000002</v>
      </c>
      <c r="I174" s="72">
        <v>34.1</v>
      </c>
      <c r="J174" s="72">
        <f>ROUND(H174*1000,2)</f>
        <v>34103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33.023449999999997</v>
      </c>
      <c r="I178" s="72">
        <f>I179+I180+I181</f>
        <v>63.65</v>
      </c>
      <c r="J178" s="72">
        <f>J179+J180+J181</f>
        <v>33023.449999999997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33.023449999999997</v>
      </c>
      <c r="I181" s="31">
        <v>63.65</v>
      </c>
      <c r="J181" s="31">
        <f>ROUND(H181*1000,2)</f>
        <v>33023.449999999997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866.36369999999988</v>
      </c>
      <c r="I194" s="62">
        <f>I10+I9+I42+I46+I109+I139+I151+I155+I160+I165+I169+I173+I174+I175+I178+I45</f>
        <v>984.84888000000001</v>
      </c>
      <c r="J194" s="63">
        <f ca="1">J10+J9+J42+J46+J109+J139+J151+J155+J160+J165+J169+J173+J174+J175+J178+J45</f>
        <v>479743.15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866.36369999999999</v>
      </c>
      <c r="I195" s="31">
        <f>J195/1000</f>
        <v>1135.25657</v>
      </c>
      <c r="J195" s="31">
        <v>1135256.57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984.84888000000001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150.40769</v>
      </c>
      <c r="J197" s="82">
        <v>471.76355000000001</v>
      </c>
    </row>
    <row r="198" spans="1:75" hidden="1" x14ac:dyDescent="0.25">
      <c r="H198" s="49">
        <f>H195-H194</f>
        <v>0</v>
      </c>
      <c r="J198" s="51"/>
    </row>
    <row r="199" spans="1:75" hidden="1" x14ac:dyDescent="0.25">
      <c r="J199" s="51">
        <f>H195-H194</f>
        <v>0</v>
      </c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458</v>
      </c>
      <c r="I9" s="72">
        <v>458</v>
      </c>
      <c r="J9" s="72">
        <f>ROUND(H9*1000,2)</f>
        <v>458000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300.18080000000003</v>
      </c>
      <c r="I10" s="76">
        <f>I11+I12+I13+I14+I15+I16+I20+I31+I35+I38+I39+I40+I41+I19</f>
        <v>299.50868000000003</v>
      </c>
      <c r="J10" s="72">
        <f>J11+J12+J13+J14+J15+J16+J20+J31+J35+J38+J39+J40+J41+J19</f>
        <v>299508.68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64.88</v>
      </c>
      <c r="G11" s="31">
        <v>2.29</v>
      </c>
      <c r="H11" s="34">
        <f>ROUND((F11*G11*K11)/1000,5)</f>
        <v>44.42398</v>
      </c>
      <c r="I11" s="31">
        <f t="shared" ref="I11:I30" si="0">H11</f>
        <v>44.42398</v>
      </c>
      <c r="J11" s="31">
        <f>ROUND(F11*G11*K11,2)</f>
        <v>44423.98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519-F11</f>
        <v>454.12</v>
      </c>
      <c r="G12" s="31">
        <v>2</v>
      </c>
      <c r="H12" s="34">
        <f>ROUND((F12*G12*C12)/1000,5)</f>
        <v>47.228479999999998</v>
      </c>
      <c r="I12" s="31">
        <f t="shared" si="0"/>
        <v>47.228479999999998</v>
      </c>
      <c r="J12" s="31">
        <f>ROUND(F12*G12*K12,2)</f>
        <v>47228.480000000003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32</v>
      </c>
      <c r="G13" s="31">
        <v>3.04</v>
      </c>
      <c r="H13" s="34">
        <f>ROUND((F13*G13*K13)/1000,5)</f>
        <v>29.08672</v>
      </c>
      <c r="I13" s="31">
        <f t="shared" si="0"/>
        <v>29.08672</v>
      </c>
      <c r="J13" s="31">
        <f>ROUND(F13*G13*K13,2)</f>
        <v>29086.720000000001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32</v>
      </c>
      <c r="G14" s="31">
        <v>19.350000000000001</v>
      </c>
      <c r="H14" s="32">
        <f>ROUND((F14*G14*K14)/1000,5)</f>
        <v>32.198399999999999</v>
      </c>
      <c r="I14" s="31">
        <f t="shared" si="0"/>
        <v>32.198399999999999</v>
      </c>
      <c r="J14" s="31">
        <f>ROUND(F14*G14*K14,2)</f>
        <v>32198.400000000001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16.566520000000001</v>
      </c>
      <c r="I16" s="31">
        <f t="shared" si="0"/>
        <v>16.566520000000001</v>
      </c>
      <c r="J16" s="31">
        <f>J17+J18</f>
        <v>16566.52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64.88</v>
      </c>
      <c r="G17" s="31">
        <v>3.29</v>
      </c>
      <c r="H17" s="32">
        <f>ROUND((F17*G17*C17)/1000,5)</f>
        <v>2.5614599999999998</v>
      </c>
      <c r="I17" s="31">
        <f t="shared" si="0"/>
        <v>2.5614599999999998</v>
      </c>
      <c r="J17" s="31">
        <f>ROUND(F17*G17*K17,2)</f>
        <v>2561.46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454.12</v>
      </c>
      <c r="G18" s="31">
        <v>2.57</v>
      </c>
      <c r="H18" s="32">
        <f>ROUND((F18*G18*C18)/1000,5)</f>
        <v>14.00506</v>
      </c>
      <c r="I18" s="31">
        <f t="shared" si="0"/>
        <v>14.00506</v>
      </c>
      <c r="J18" s="31">
        <f>ROUND(F18*G18*K18,2)</f>
        <v>14005.06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34.980840000000001</v>
      </c>
      <c r="I20" s="31">
        <f t="shared" si="0"/>
        <v>34.980840000000001</v>
      </c>
      <c r="J20" s="31">
        <f>J21+J22+J23+J24+J25+J26+J27+J28+J29+J30</f>
        <v>34980.840000000004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680</v>
      </c>
      <c r="G21" s="31">
        <v>2.81</v>
      </c>
      <c r="H21" s="32">
        <f t="shared" ref="H21:H30" si="1">ROUND((F21*G21*K21)/1000,5)</f>
        <v>30.01361</v>
      </c>
      <c r="I21" s="31">
        <f t="shared" si="0"/>
        <v>30.01361</v>
      </c>
      <c r="J21" s="31">
        <f t="shared" ref="J21:J30" si="2">ROUND(F21*G21*K21,2)</f>
        <v>30013.61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683</v>
      </c>
      <c r="G26" s="31">
        <v>2.64</v>
      </c>
      <c r="H26" s="32">
        <f t="shared" si="1"/>
        <v>2.0243500000000001</v>
      </c>
      <c r="I26" s="31">
        <f t="shared" si="0"/>
        <v>2.0243500000000001</v>
      </c>
      <c r="J26" s="31">
        <f t="shared" si="2"/>
        <v>2024.35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685</v>
      </c>
      <c r="G28" s="31">
        <v>2.52</v>
      </c>
      <c r="H28" s="32">
        <f t="shared" si="1"/>
        <v>6.3E-2</v>
      </c>
      <c r="I28" s="31">
        <f t="shared" si="0"/>
        <v>6.3E-2</v>
      </c>
      <c r="J28" s="31">
        <f t="shared" si="2"/>
        <v>63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686</v>
      </c>
      <c r="G29" s="31">
        <v>2.0499999999999998</v>
      </c>
      <c r="H29" s="32">
        <f t="shared" si="1"/>
        <v>4.3049999999999998E-2</v>
      </c>
      <c r="I29" s="31">
        <f t="shared" si="0"/>
        <v>4.3049999999999998E-2</v>
      </c>
      <c r="J29" s="31">
        <f t="shared" si="2"/>
        <v>43.05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46.194269999999996</v>
      </c>
      <c r="I31" s="31">
        <f>I32+I33+I34</f>
        <v>46.194269999999996</v>
      </c>
      <c r="J31" s="31">
        <f>J32+J33+J34</f>
        <v>46194.27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1709</v>
      </c>
      <c r="G32" s="31">
        <v>2.0099999999999998</v>
      </c>
      <c r="H32" s="32">
        <f>ROUND(F32*G32*K32/1000,5)</f>
        <v>6.8701800000000004</v>
      </c>
      <c r="I32" s="31">
        <f>H32</f>
        <v>6.8701800000000004</v>
      </c>
      <c r="J32" s="31">
        <f>ROUND(H32*1000,2)</f>
        <v>6870.18</v>
      </c>
      <c r="K32" s="3">
        <v>2</v>
      </c>
      <c r="L32" s="38"/>
      <c r="M32" s="38">
        <v>1709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1709</v>
      </c>
      <c r="G33" s="31">
        <v>7.67</v>
      </c>
      <c r="H33" s="32">
        <f>ROUND(G33*F33*K33/1000,5)</f>
        <v>39.324089999999998</v>
      </c>
      <c r="I33" s="31">
        <f>H33</f>
        <v>39.324089999999998</v>
      </c>
      <c r="J33" s="31">
        <f>ROUND(H33*1000,2)</f>
        <v>39324.089999999997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0</v>
      </c>
      <c r="G38" s="31">
        <v>1.65</v>
      </c>
      <c r="H38" s="32">
        <f>ROUND((F38*G38*K38)/1000,5)</f>
        <v>0</v>
      </c>
      <c r="I38" s="31">
        <f>H38</f>
        <v>0</v>
      </c>
      <c r="J38" s="31">
        <f>ROUND(F38*G38*K38,2)</f>
        <v>0</v>
      </c>
      <c r="K38" s="3">
        <v>1</v>
      </c>
      <c r="L38" s="38">
        <f>M37+M38</f>
        <v>0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96.516909999999996</v>
      </c>
      <c r="I42" s="72">
        <f>I43+I44</f>
        <v>96.516909999999996</v>
      </c>
      <c r="J42" s="72">
        <f>J43+J44</f>
        <v>96516.91</v>
      </c>
      <c r="K42" s="73"/>
      <c r="Q42" s="74" t="s">
        <v>327</v>
      </c>
      <c r="R42" s="74">
        <v>299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1.19</v>
      </c>
      <c r="G43" s="31">
        <v>222.21</v>
      </c>
      <c r="H43" s="32">
        <f>ROUND((F43*G43*K43)/1000,5)</f>
        <v>96.516909999999996</v>
      </c>
      <c r="I43" s="31">
        <f>H43</f>
        <v>96.516909999999996</v>
      </c>
      <c r="J43" s="31">
        <f>ROUND(H43*1000,2)</f>
        <v>96516.91</v>
      </c>
      <c r="K43" s="3">
        <v>365</v>
      </c>
      <c r="L43" s="38"/>
      <c r="M43" s="38"/>
      <c r="N43" s="4">
        <f>ROUND(R42*1.45/365,3)</f>
        <v>1.1879999999999999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135.15901899999997</v>
      </c>
      <c r="I46" s="71">
        <f>I47+I53+I63+I68+I77+I85+I98+I103</f>
        <v>135.15901899999994</v>
      </c>
      <c r="J46" s="72">
        <f>J47+J53+J63+J68+J77+J85+J98+J103</f>
        <v>131104.25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6.757950000000001</v>
      </c>
      <c r="I47" s="25">
        <f>I48+I49+I50+I51+I52</f>
        <v>0</v>
      </c>
      <c r="J47" s="23">
        <f>J48+J49+J50+J51+J52</f>
        <v>6757.95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4.0547700000000004</v>
      </c>
      <c r="I49" s="31"/>
      <c r="J49" s="31">
        <f>ROUND(H49*1000,2)</f>
        <v>4054.77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2.7031800000000001</v>
      </c>
      <c r="I50" s="31"/>
      <c r="J50" s="31">
        <f>ROUND(H50*1000,2)</f>
        <v>2703.18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9.4611300000000007</v>
      </c>
      <c r="I53" s="26">
        <f>I54+I55+I56+I57+I58+I59+I60+I61+I62</f>
        <v>0</v>
      </c>
      <c r="J53" s="23">
        <f>J54+J55+J56+J57+J58+J59+J60+J61+J62</f>
        <v>9461.1299999999992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9.4611300000000007</v>
      </c>
      <c r="I59" s="31"/>
      <c r="J59" s="31">
        <f t="shared" si="3"/>
        <v>9461.1299999999992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12.16431</v>
      </c>
      <c r="I68" s="26">
        <f>I69+I70+I71+I72+I75+I76</f>
        <v>0</v>
      </c>
      <c r="J68" s="23">
        <f>J69+J70+J71+J72+J73+J74+J75+J76</f>
        <v>12164.31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12.16431</v>
      </c>
      <c r="I76" s="31"/>
      <c r="J76" s="31">
        <f>ROUND(H76*1000,2)</f>
        <v>12164.31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18.922260000000001</v>
      </c>
      <c r="I77" s="26">
        <f>I78+I79+I80+I81+I82+I83+I84</f>
        <v>0</v>
      </c>
      <c r="J77" s="23">
        <f>J78+J79+J80+J81+J82+J83+J84</f>
        <v>14867.489999999998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9.4611300000000007</v>
      </c>
      <c r="I78" s="31"/>
      <c r="J78" s="31">
        <f t="shared" ref="J78:J83" si="4">ROUND(H78*1000,2)</f>
        <v>9461.1299999999992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5.4063600000000003</v>
      </c>
      <c r="I81" s="31"/>
      <c r="J81" s="31">
        <f t="shared" si="4"/>
        <v>5406.36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4.0547700000000004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45.954060000000005</v>
      </c>
      <c r="I85" s="26">
        <f>I86+I87+I88+I89+I90+I91+I92+I93+I94+I95+I96+I97</f>
        <v>0</v>
      </c>
      <c r="J85" s="23">
        <f>J86+J87+J88+J89+J90+J91+J92+J93+J94+J95+J96+J97</f>
        <v>45954.06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16.219080000000002</v>
      </c>
      <c r="I90" s="31"/>
      <c r="J90" s="31">
        <f t="shared" si="5"/>
        <v>16219.08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21.625440000000001</v>
      </c>
      <c r="I96" s="31"/>
      <c r="J96" s="31">
        <f t="shared" si="5"/>
        <v>21625.439999999999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8.1095400000000009</v>
      </c>
      <c r="I97" s="31"/>
      <c r="J97" s="31">
        <f t="shared" si="5"/>
        <v>8109.54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5.4063600000000003</v>
      </c>
      <c r="I98" s="26">
        <f>I99+I100+I101+I102</f>
        <v>0</v>
      </c>
      <c r="J98" s="23">
        <f>J99+J100+J101+J102</f>
        <v>5406.36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5.4063600000000003</v>
      </c>
      <c r="I99" s="31">
        <v>0</v>
      </c>
      <c r="J99" s="31">
        <f>ROUND(H99*1000,2)</f>
        <v>5406.36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36.492948999999953</v>
      </c>
      <c r="I103" s="25">
        <f>I104+I105+I106+I107+I108</f>
        <v>135.15901899999994</v>
      </c>
      <c r="J103" s="23">
        <f>J104+J105+J106+J107+J108</f>
        <v>36492.949999999997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8.7853399999999997</v>
      </c>
      <c r="I106" s="31"/>
      <c r="J106" s="31">
        <f>ROUND(H106*1000,2)</f>
        <v>8785.34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27.707608999999955</v>
      </c>
      <c r="I108" s="34">
        <f>J197-I138-H181</f>
        <v>135.15901899999994</v>
      </c>
      <c r="J108" s="31">
        <f>ROUND(H108*1000,2)</f>
        <v>27707.61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522.72255099999973</v>
      </c>
      <c r="I109" s="71">
        <f>I110+I111+I112+I113+I114+I115+I116+I117+I118+I119+I120+I121+I122+I123+I124+I125+I126+I127+I128+I129+I130+I131+I132+I133+I134+I135+I136+I137+I138</f>
        <v>522.73355099999969</v>
      </c>
      <c r="J109" s="72">
        <f>J110+J111+J112+J113+J114+J115+J116+J117+J118+J119+J120+J121+J122+J123+J124+J125+J126+J127+J128+J129+J130+J131+J132+J133+J134+J135+J136+J137+J138</f>
        <v>493927.81000000006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20567.68</v>
      </c>
      <c r="H110" s="33">
        <f>ROUND(($I$138*0.05),5)</f>
        <v>20.567679999999999</v>
      </c>
      <c r="I110" s="31"/>
      <c r="J110" s="31">
        <f t="shared" ref="J110:J137" si="6">ROUND(H110*1000,2)</f>
        <v>20567.68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102838.39</v>
      </c>
      <c r="H111" s="33">
        <f>ROUND(($I$138*0.25),5)</f>
        <v>102.83839</v>
      </c>
      <c r="I111" s="31"/>
      <c r="J111" s="31">
        <f t="shared" si="6"/>
        <v>102838.39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49362.43</v>
      </c>
      <c r="H116" s="32">
        <f>ROUND(($I$138*0.12),5)</f>
        <v>49.362430000000003</v>
      </c>
      <c r="I116" s="31"/>
      <c r="J116" s="31">
        <f t="shared" si="6"/>
        <v>49362.43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27896</v>
      </c>
      <c r="H120" s="34">
        <v>27.896000000000001</v>
      </c>
      <c r="I120" s="31">
        <v>27.9</v>
      </c>
      <c r="J120" s="31">
        <f t="shared" si="6"/>
        <v>27896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67596</v>
      </c>
      <c r="H121" s="34">
        <v>67.596000000000004</v>
      </c>
      <c r="I121" s="31">
        <v>67.599999999999994</v>
      </c>
      <c r="J121" s="31">
        <f t="shared" si="6"/>
        <v>67596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61703.03</v>
      </c>
      <c r="H125" s="32">
        <f>ROUND(($I$138*0.15),5)</f>
        <v>61.703029999999998</v>
      </c>
      <c r="I125" s="31"/>
      <c r="J125" s="31">
        <f t="shared" si="6"/>
        <v>61703.03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45248.89</v>
      </c>
      <c r="H126" s="32">
        <f>ROUND(($I$138*0.11),5)</f>
        <v>45.248890000000003</v>
      </c>
      <c r="I126" s="31"/>
      <c r="J126" s="31">
        <f t="shared" si="6"/>
        <v>45248.89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28794.75</v>
      </c>
      <c r="H128" s="32">
        <f>ROUND(($I$138*0.07),5)</f>
        <v>28.794750000000001</v>
      </c>
      <c r="I128" s="31"/>
      <c r="J128" s="31">
        <f t="shared" si="6"/>
        <v>28794.75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74043.64</v>
      </c>
      <c r="H129" s="32">
        <f>ROUND(($I$138*0.18),5)</f>
        <v>74.043639999999996</v>
      </c>
      <c r="I129" s="31"/>
      <c r="J129" s="31">
        <f t="shared" si="6"/>
        <v>74043.64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28.794740999999675</v>
      </c>
      <c r="I138" s="34">
        <f>J197*0.7</f>
        <v>411.3535509999997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4.5077600000000002</v>
      </c>
      <c r="I139" s="72">
        <f>I140+I141+I142+I143+I144+I145+I146+I147+I148+I149+I150</f>
        <v>4.5077599999999993</v>
      </c>
      <c r="J139" s="72">
        <f ca="1">J140+J141+J142+J143+J144+J145+J146+J147+J148+J149+J150</f>
        <v>4665.12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284.12400000000002</v>
      </c>
      <c r="I151" s="72">
        <f>I152+I153+I154</f>
        <v>284.12</v>
      </c>
      <c r="J151" s="72">
        <f ca="1">J152+J153+J154</f>
        <v>284124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5919.25</v>
      </c>
      <c r="H152" s="32">
        <f ca="1">ROUND((C152*F152*G152/1000),5)</f>
        <v>284.12400000000002</v>
      </c>
      <c r="I152" s="35">
        <v>284.12</v>
      </c>
      <c r="J152" s="31">
        <f ca="1">ROUND(H152*1000,2)</f>
        <v>284124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183.70511999999999</v>
      </c>
      <c r="I155" s="72">
        <f>I156+I157+I158+I159</f>
        <v>183.71</v>
      </c>
      <c r="J155" s="72">
        <f ca="1">J156+J157+J158+J159</f>
        <v>183705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4</v>
      </c>
      <c r="G157" s="31">
        <f ca="1">IF(F157&gt;0,J157/C157/F157,0)</f>
        <v>3827.19</v>
      </c>
      <c r="H157" s="34">
        <f ca="1">ROUND((C157*F157*G157/1000),5)</f>
        <v>183.70511999999999</v>
      </c>
      <c r="I157" s="31">
        <v>183.71</v>
      </c>
      <c r="J157" s="31">
        <f ca="1">ROUND(H157*1000,2)</f>
        <v>183705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128.49100000000001</v>
      </c>
      <c r="I169" s="72">
        <f>I170+I171+I172</f>
        <v>128.49</v>
      </c>
      <c r="J169" s="72">
        <f>J170+J171+J172</f>
        <v>128491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128491</v>
      </c>
      <c r="H170" s="32">
        <v>128.49100000000001</v>
      </c>
      <c r="I170" s="35">
        <v>128.49</v>
      </c>
      <c r="J170" s="31">
        <f>ROUND(H170*1000,2)</f>
        <v>128491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179.637</v>
      </c>
      <c r="I173" s="72">
        <v>179.64</v>
      </c>
      <c r="J173" s="72">
        <f>ROUND(H173*1000,2)</f>
        <v>179637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42.369</v>
      </c>
      <c r="I174" s="72">
        <v>42.37</v>
      </c>
      <c r="J174" s="72">
        <f>ROUND(H174*1000,2)</f>
        <v>42369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5.98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5.98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41.135359999999999</v>
      </c>
      <c r="I178" s="72">
        <f>I179+I180+I181</f>
        <v>167.55</v>
      </c>
      <c r="J178" s="72">
        <f>J179+J180+J181</f>
        <v>41135.360000000001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41.135359999999999</v>
      </c>
      <c r="I181" s="31">
        <v>167.55</v>
      </c>
      <c r="J181" s="31">
        <f>ROUND(H181*1000,2)</f>
        <v>41135.360000000001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2376.5485200000007</v>
      </c>
      <c r="I194" s="62">
        <f>I10+I9+I42+I46+I109+I139+I151+I155+I160+I165+I169+I173+I174+I175+I178+I45</f>
        <v>2508.2859199999994</v>
      </c>
      <c r="J194" s="63">
        <f ca="1">J10+J9+J42+J46+J109+J139+J151+J155+J160+J165+J169+J173+J174+J175+J178+J45</f>
        <v>1726480.62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2376.5485199999998</v>
      </c>
      <c r="I195" s="31">
        <f>J195/1000</f>
        <v>2663.6864999999998</v>
      </c>
      <c r="J195" s="31">
        <v>2663686.5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2508.2859199999994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155.40058000000045</v>
      </c>
      <c r="J197" s="82">
        <v>587.64792999999963</v>
      </c>
    </row>
    <row r="198" spans="1:75" hidden="1" x14ac:dyDescent="0.25">
      <c r="H198" s="49">
        <f>H9+H10+H42+H45+H46+H109+H139+H151+H155+H160+H165+H169+H173+H174+H175+H178+H182</f>
        <v>2376.5485200000007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  <c r="J201" s="2" t="s">
        <v>580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216.76</v>
      </c>
      <c r="I9" s="72">
        <v>216.76</v>
      </c>
      <c r="J9" s="72">
        <f>ROUND(H9*1000,2)</f>
        <v>216760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129.13723999999996</v>
      </c>
      <c r="I10" s="76">
        <f>I11+I12+I13+I14+I15+I16+I20+I31+I35+I38+I39+I40+I41+I19</f>
        <v>129.13723999999996</v>
      </c>
      <c r="J10" s="72">
        <f>J11+J12+J13+J14+J15+J16+J20+J31+J35+J38+J39+J40+J41+J19</f>
        <v>129137.23999999999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30.79</v>
      </c>
      <c r="G11" s="31">
        <v>2.29</v>
      </c>
      <c r="H11" s="34">
        <f>ROUND((F11*G11*K11)/1000,5)</f>
        <v>21.08222</v>
      </c>
      <c r="I11" s="31">
        <f t="shared" ref="I11:I30" si="0">H11</f>
        <v>21.08222</v>
      </c>
      <c r="J11" s="31">
        <f>ROUND(F11*G11*K11,2)</f>
        <v>21082.22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215.5-F11</f>
        <v>184.71</v>
      </c>
      <c r="G12" s="31">
        <v>2</v>
      </c>
      <c r="H12" s="34">
        <f>ROUND((F12*G12*C12)/1000,5)</f>
        <v>19.20984</v>
      </c>
      <c r="I12" s="31">
        <f t="shared" si="0"/>
        <v>19.20984</v>
      </c>
      <c r="J12" s="31">
        <f>ROUND(F12*G12*K12,2)</f>
        <v>19209.84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14</v>
      </c>
      <c r="G13" s="31">
        <v>3.04</v>
      </c>
      <c r="H13" s="34">
        <f>ROUND((F13*G13*K13)/1000,5)</f>
        <v>12.725440000000001</v>
      </c>
      <c r="I13" s="31">
        <f t="shared" si="0"/>
        <v>12.725440000000001</v>
      </c>
      <c r="J13" s="31">
        <f>ROUND(F13*G13*K13,2)</f>
        <v>12725.44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14</v>
      </c>
      <c r="G14" s="31">
        <v>19.350000000000001</v>
      </c>
      <c r="H14" s="32">
        <f>ROUND((F14*G14*K14)/1000,5)</f>
        <v>14.0868</v>
      </c>
      <c r="I14" s="31">
        <f t="shared" si="0"/>
        <v>14.0868</v>
      </c>
      <c r="J14" s="31">
        <f>ROUND(F14*G14*K14,2)</f>
        <v>14086.8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6.9120499999999998</v>
      </c>
      <c r="I16" s="31">
        <f t="shared" si="0"/>
        <v>6.9120499999999998</v>
      </c>
      <c r="J16" s="31">
        <f>J17+J18</f>
        <v>6912.05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30.79</v>
      </c>
      <c r="G17" s="31">
        <v>3.29</v>
      </c>
      <c r="H17" s="32">
        <f>ROUND((F17*G17*C17)/1000,5)</f>
        <v>1.2155899999999999</v>
      </c>
      <c r="I17" s="31">
        <f t="shared" si="0"/>
        <v>1.2155899999999999</v>
      </c>
      <c r="J17" s="31">
        <f>ROUND(F17*G17*K17,2)</f>
        <v>1215.5899999999999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184.71</v>
      </c>
      <c r="G18" s="31">
        <v>2.57</v>
      </c>
      <c r="H18" s="32">
        <f>ROUND((F18*G18*C18)/1000,5)</f>
        <v>5.6964600000000001</v>
      </c>
      <c r="I18" s="31">
        <f t="shared" si="0"/>
        <v>5.6964600000000001</v>
      </c>
      <c r="J18" s="31">
        <f>ROUND(F18*G18*K18,2)</f>
        <v>5696.46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58.8</v>
      </c>
      <c r="G19" s="31">
        <v>8.43</v>
      </c>
      <c r="H19" s="32">
        <f>ROUND((F19*G19*K19)/1000,5)</f>
        <v>0.49568000000000001</v>
      </c>
      <c r="I19" s="31">
        <f t="shared" si="0"/>
        <v>0.49568000000000001</v>
      </c>
      <c r="J19" s="31">
        <f>ROUND(F19*G19*K19,2)</f>
        <v>495.68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15.838729999999998</v>
      </c>
      <c r="I20" s="31">
        <f t="shared" si="0"/>
        <v>15.838729999999998</v>
      </c>
      <c r="J20" s="31">
        <f>J21+J22+J23+J24+J25+J26+J27+J28+J29+J30</f>
        <v>15838.73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5055.33</v>
      </c>
      <c r="G21" s="31">
        <v>2.81</v>
      </c>
      <c r="H21" s="32">
        <f t="shared" ref="H21:H30" si="1">ROUND((F21*G21*K21)/1000,5)</f>
        <v>14.20548</v>
      </c>
      <c r="I21" s="31">
        <f t="shared" si="0"/>
        <v>14.20548</v>
      </c>
      <c r="J21" s="31">
        <f t="shared" ref="J21:J30" si="2">ROUND(F21*G21*K21,2)</f>
        <v>14205.48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630</v>
      </c>
      <c r="G22" s="31">
        <v>1.75</v>
      </c>
      <c r="H22" s="32">
        <f t="shared" si="1"/>
        <v>4.9000000000000002E-2</v>
      </c>
      <c r="I22" s="31">
        <f t="shared" si="0"/>
        <v>4.9000000000000002E-2</v>
      </c>
      <c r="J22" s="31">
        <f t="shared" si="2"/>
        <v>49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676</v>
      </c>
      <c r="G23" s="31">
        <v>4.0999999999999996</v>
      </c>
      <c r="H23" s="32">
        <f t="shared" si="1"/>
        <v>0.38457999999999998</v>
      </c>
      <c r="I23" s="31">
        <f t="shared" si="0"/>
        <v>0.38457999999999998</v>
      </c>
      <c r="J23" s="31">
        <f t="shared" si="2"/>
        <v>384.58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677</v>
      </c>
      <c r="G24" s="31">
        <v>4.08</v>
      </c>
      <c r="H24" s="32">
        <f t="shared" si="1"/>
        <v>3.5990000000000001E-2</v>
      </c>
      <c r="I24" s="31">
        <f t="shared" si="0"/>
        <v>3.5990000000000001E-2</v>
      </c>
      <c r="J24" s="31">
        <f t="shared" si="2"/>
        <v>35.99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678</v>
      </c>
      <c r="G25" s="31">
        <v>3.93</v>
      </c>
      <c r="H25" s="32">
        <f t="shared" si="1"/>
        <v>4.8140000000000002E-2</v>
      </c>
      <c r="I25" s="31">
        <f t="shared" si="0"/>
        <v>4.8140000000000002E-2</v>
      </c>
      <c r="J25" s="31">
        <f t="shared" si="2"/>
        <v>48.14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97</v>
      </c>
      <c r="G26" s="31">
        <v>2.64</v>
      </c>
      <c r="H26" s="32">
        <f t="shared" si="1"/>
        <v>0.25607999999999997</v>
      </c>
      <c r="I26" s="31">
        <f t="shared" si="0"/>
        <v>0.25607999999999997</v>
      </c>
      <c r="J26" s="31">
        <f t="shared" si="2"/>
        <v>256.08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679</v>
      </c>
      <c r="G27" s="31">
        <v>5.07</v>
      </c>
      <c r="H27" s="32">
        <f t="shared" si="1"/>
        <v>0.11357</v>
      </c>
      <c r="I27" s="31">
        <f t="shared" si="0"/>
        <v>0.11357</v>
      </c>
      <c r="J27" s="31">
        <f t="shared" si="2"/>
        <v>113.57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13.67718</v>
      </c>
      <c r="I31" s="31">
        <f>I32+I33+I34</f>
        <v>13.67718</v>
      </c>
      <c r="J31" s="31">
        <f>J32+J33+J34</f>
        <v>13677.18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506</v>
      </c>
      <c r="G32" s="31">
        <v>2.0099999999999998</v>
      </c>
      <c r="H32" s="32">
        <f>ROUND(F32*G32*K32/1000,5)</f>
        <v>2.0341200000000002</v>
      </c>
      <c r="I32" s="31">
        <f>H32</f>
        <v>2.0341200000000002</v>
      </c>
      <c r="J32" s="31">
        <f>ROUND(H32*1000,2)</f>
        <v>2034.12</v>
      </c>
      <c r="K32" s="3">
        <v>2</v>
      </c>
      <c r="L32" s="38"/>
      <c r="M32" s="38">
        <v>506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506</v>
      </c>
      <c r="G33" s="31">
        <v>7.67</v>
      </c>
      <c r="H33" s="32">
        <f>ROUND(G33*F33*K33/1000,5)</f>
        <v>11.64306</v>
      </c>
      <c r="I33" s="31">
        <f>H33</f>
        <v>11.64306</v>
      </c>
      <c r="J33" s="31">
        <f>ROUND(H33*1000,2)</f>
        <v>11643.06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339.68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764.28</v>
      </c>
      <c r="G38" s="31">
        <v>1.65</v>
      </c>
      <c r="H38" s="32">
        <f>ROUND((F38*G38*K38)/1000,5)</f>
        <v>1.2610600000000001</v>
      </c>
      <c r="I38" s="31">
        <f>H38</f>
        <v>1.2610600000000001</v>
      </c>
      <c r="J38" s="31">
        <f>ROUND(F38*G38*K38,2)</f>
        <v>1261.06</v>
      </c>
      <c r="K38" s="3">
        <v>1</v>
      </c>
      <c r="L38" s="38">
        <f>M37+M38</f>
        <v>764.28</v>
      </c>
      <c r="M38" s="38">
        <v>424.6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60.829990000000002</v>
      </c>
      <c r="I42" s="72">
        <f>I43+I44</f>
        <v>60.829990000000002</v>
      </c>
      <c r="J42" s="72">
        <f>J43+J44</f>
        <v>60829.99</v>
      </c>
      <c r="K42" s="73"/>
      <c r="Q42" s="74" t="s">
        <v>327</v>
      </c>
      <c r="R42" s="74">
        <v>188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0.75</v>
      </c>
      <c r="G43" s="31">
        <v>222.21</v>
      </c>
      <c r="H43" s="32">
        <f>ROUND((F43*G43*K43)/1000,5)</f>
        <v>60.829990000000002</v>
      </c>
      <c r="I43" s="31">
        <f>H43</f>
        <v>60.829990000000002</v>
      </c>
      <c r="J43" s="31">
        <f>ROUND(H43*1000,2)</f>
        <v>60829.99</v>
      </c>
      <c r="K43" s="3">
        <v>365</v>
      </c>
      <c r="L43" s="38"/>
      <c r="M43" s="38"/>
      <c r="N43" s="4">
        <f>ROUND(R42*1.45/365,3)</f>
        <v>0.747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96.509019000000038</v>
      </c>
      <c r="I46" s="71">
        <f>I47+I53+I63+I68+I77+I85+I98+I103</f>
        <v>96.509019000000052</v>
      </c>
      <c r="J46" s="72">
        <f>J47+J53+J63+J68+J77+J85+J98+J103</f>
        <v>93613.749999999985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4.82545</v>
      </c>
      <c r="I47" s="25">
        <f>I48+I49+I50+I51+I52</f>
        <v>0</v>
      </c>
      <c r="J47" s="23">
        <f>J48+J49+J50+J51+J52</f>
        <v>4825.45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2.89527</v>
      </c>
      <c r="I49" s="31"/>
      <c r="J49" s="31">
        <f>ROUND(H49*1000,2)</f>
        <v>2895.27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1.93018</v>
      </c>
      <c r="I50" s="31"/>
      <c r="J50" s="31">
        <f>ROUND(H50*1000,2)</f>
        <v>1930.18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6.75563</v>
      </c>
      <c r="I53" s="26">
        <f>I54+I55+I56+I57+I58+I59+I60+I61+I62</f>
        <v>0</v>
      </c>
      <c r="J53" s="23">
        <f>J54+J55+J56+J57+J58+J59+J60+J61+J62</f>
        <v>6755.63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6.75563</v>
      </c>
      <c r="I59" s="31"/>
      <c r="J59" s="31">
        <f t="shared" si="3"/>
        <v>6755.63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8.68581</v>
      </c>
      <c r="I68" s="26">
        <f>I69+I70+I71+I72+I75+I76</f>
        <v>0</v>
      </c>
      <c r="J68" s="23">
        <f>J69+J70+J71+J72+J73+J74+J75+J76</f>
        <v>8685.81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8.68581</v>
      </c>
      <c r="I76" s="31"/>
      <c r="J76" s="31">
        <f>ROUND(H76*1000,2)</f>
        <v>8685.81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13.51126</v>
      </c>
      <c r="I77" s="26">
        <f>I78+I79+I80+I81+I82+I83+I84</f>
        <v>0</v>
      </c>
      <c r="J77" s="23">
        <f>J78+J79+J80+J81+J82+J83+J84</f>
        <v>10615.99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6.75563</v>
      </c>
      <c r="I78" s="31"/>
      <c r="J78" s="31">
        <f t="shared" ref="J78:J83" si="4">ROUND(H78*1000,2)</f>
        <v>6755.63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3.86036</v>
      </c>
      <c r="I81" s="31"/>
      <c r="J81" s="31">
        <f t="shared" si="4"/>
        <v>3860.36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2.89527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32.81306</v>
      </c>
      <c r="I85" s="26">
        <f>I86+I87+I88+I89+I90+I91+I92+I93+I94+I95+I96+I97</f>
        <v>0</v>
      </c>
      <c r="J85" s="23">
        <f>J86+J87+J88+J89+J90+J91+J92+J93+J94+J95+J96+J97</f>
        <v>32813.06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11.58108</v>
      </c>
      <c r="I90" s="31"/>
      <c r="J90" s="31">
        <f t="shared" si="5"/>
        <v>11581.08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15.44144</v>
      </c>
      <c r="I96" s="31"/>
      <c r="J96" s="31">
        <f t="shared" si="5"/>
        <v>15441.44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5.79054</v>
      </c>
      <c r="I97" s="31"/>
      <c r="J97" s="31">
        <f t="shared" si="5"/>
        <v>5790.54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3.86036</v>
      </c>
      <c r="I98" s="26">
        <f>I99+I100+I101+I102</f>
        <v>0</v>
      </c>
      <c r="J98" s="23">
        <f>J99+J100+J101+J102</f>
        <v>3860.36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3.86036</v>
      </c>
      <c r="I99" s="31">
        <v>0</v>
      </c>
      <c r="J99" s="31">
        <f>ROUND(H99*1000,2)</f>
        <v>3860.36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26.057449000000048</v>
      </c>
      <c r="I103" s="25">
        <f>I104+I105+I106+I107+I108</f>
        <v>96.509019000000052</v>
      </c>
      <c r="J103" s="23">
        <f>J104+J105+J106+J107+J108</f>
        <v>26057.45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6.2730899999999998</v>
      </c>
      <c r="I106" s="31"/>
      <c r="J106" s="31">
        <f>ROUND(H106*1000,2)</f>
        <v>6273.09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19.784359000000048</v>
      </c>
      <c r="I108" s="34">
        <f>J197-I138-H181</f>
        <v>96.509019000000052</v>
      </c>
      <c r="J108" s="31">
        <f>ROUND(H108*1000,2)</f>
        <v>19784.36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357.27710100000002</v>
      </c>
      <c r="I109" s="71">
        <f>I110+I111+I112+I113+I114+I115+I116+I117+I118+I119+I120+I121+I122+I123+I124+I125+I126+I127+I128+I129+I130+I131+I132+I133+I134+I135+I136+I137+I138</f>
        <v>357.28310100000004</v>
      </c>
      <c r="J109" s="72">
        <f>J110+J111+J112+J113+J114+J115+J116+J117+J118+J119+J120+J121+J122+J123+J124+J125+J126+J127+J128+J129+J130+J131+J132+J133+J134+J135+J136+J137+J138</f>
        <v>336716.5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14686.16</v>
      </c>
      <c r="H110" s="33">
        <f>ROUND(($I$138*0.05),5)</f>
        <v>14.686159999999999</v>
      </c>
      <c r="I110" s="31"/>
      <c r="J110" s="31">
        <f t="shared" ref="J110:J137" si="6">ROUND(H110*1000,2)</f>
        <v>14686.16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73430.78</v>
      </c>
      <c r="H111" s="33">
        <f>ROUND(($I$138*0.25),5)</f>
        <v>73.430779999999999</v>
      </c>
      <c r="I111" s="31"/>
      <c r="J111" s="31">
        <f t="shared" si="6"/>
        <v>73430.78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35246.769999999997</v>
      </c>
      <c r="H116" s="32">
        <f>ROUND(($I$138*0.12),5)</f>
        <v>35.246769999999998</v>
      </c>
      <c r="I116" s="31"/>
      <c r="J116" s="31">
        <f t="shared" si="6"/>
        <v>35246.769999999997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21475</v>
      </c>
      <c r="H120" s="34">
        <v>21.475000000000001</v>
      </c>
      <c r="I120" s="31">
        <v>21.48</v>
      </c>
      <c r="J120" s="31">
        <f t="shared" si="6"/>
        <v>21475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42079</v>
      </c>
      <c r="H121" s="34">
        <v>42.079000000000001</v>
      </c>
      <c r="I121" s="31">
        <v>42.08</v>
      </c>
      <c r="J121" s="31">
        <f t="shared" si="6"/>
        <v>42079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44058.47</v>
      </c>
      <c r="H125" s="32">
        <f>ROUND(($I$138*0.15),5)</f>
        <v>44.05847</v>
      </c>
      <c r="I125" s="31"/>
      <c r="J125" s="31">
        <f t="shared" si="6"/>
        <v>44058.47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32309.539999999997</v>
      </c>
      <c r="H126" s="32">
        <f>ROUND(($I$138*0.11),5)</f>
        <v>32.309539999999998</v>
      </c>
      <c r="I126" s="31"/>
      <c r="J126" s="31">
        <f t="shared" si="6"/>
        <v>32309.54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20560.62</v>
      </c>
      <c r="H128" s="32">
        <f>ROUND(($I$138*0.07),5)</f>
        <v>20.56062</v>
      </c>
      <c r="I128" s="31"/>
      <c r="J128" s="31">
        <f t="shared" si="6"/>
        <v>20560.62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52870.159999999996</v>
      </c>
      <c r="H129" s="32">
        <f>ROUND(($I$138*0.18),5)</f>
        <v>52.870159999999998</v>
      </c>
      <c r="I129" s="31"/>
      <c r="J129" s="31">
        <f t="shared" si="6"/>
        <v>52870.16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20.560601000000077</v>
      </c>
      <c r="I138" s="34">
        <f>J197*0.7</f>
        <v>293.72310100000004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10.714880000000001</v>
      </c>
      <c r="I139" s="72">
        <f>I140+I141+I142+I143+I144+I145+I146+I147+I148+I149+I150</f>
        <v>10.713880000000001</v>
      </c>
      <c r="J139" s="72">
        <f ca="1">J140+J141+J142+J143+J144+J145+J146+J147+J148+J149+J150</f>
        <v>10793.56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8461</v>
      </c>
      <c r="H142" s="34">
        <v>8.4610000000000003</v>
      </c>
      <c r="I142" s="31">
        <v>8.4600000000000009</v>
      </c>
      <c r="J142" s="31">
        <f t="shared" si="7"/>
        <v>8461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110.874</v>
      </c>
      <c r="I151" s="72">
        <f>I152+I153+I154</f>
        <v>110.87</v>
      </c>
      <c r="J151" s="72">
        <f ca="1">J152+J153+J154</f>
        <v>110874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4619.75</v>
      </c>
      <c r="H152" s="32">
        <f ca="1">ROUND((C152*F152*G152/1000),5)</f>
        <v>110.874</v>
      </c>
      <c r="I152" s="35">
        <v>110.87</v>
      </c>
      <c r="J152" s="31">
        <f ca="1">ROUND(H152*1000,2)</f>
        <v>110874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50.091119999999997</v>
      </c>
      <c r="I155" s="72">
        <f>I156+I157+I158+I159</f>
        <v>50.09</v>
      </c>
      <c r="J155" s="72">
        <f ca="1">J156+J157+J158+J159</f>
        <v>50091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2087.13</v>
      </c>
      <c r="H157" s="34">
        <f ca="1">ROUND((C157*F157*G157/1000),5)</f>
        <v>50.091119999999997</v>
      </c>
      <c r="I157" s="31">
        <v>50.09</v>
      </c>
      <c r="J157" s="31">
        <f ca="1">ROUND(H157*1000,2)</f>
        <v>50091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60.813000000000002</v>
      </c>
      <c r="I169" s="72">
        <f>I170+I171+I172</f>
        <v>60.81</v>
      </c>
      <c r="J169" s="72">
        <f>J170+J171+J172</f>
        <v>60813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60813</v>
      </c>
      <c r="H170" s="32">
        <v>60.813000000000002</v>
      </c>
      <c r="I170" s="35">
        <v>60.81</v>
      </c>
      <c r="J170" s="31">
        <f>ROUND(H170*1000,2)</f>
        <v>60813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107.506</v>
      </c>
      <c r="I173" s="72">
        <v>107.51</v>
      </c>
      <c r="J173" s="72">
        <f>ROUND(H173*1000,2)</f>
        <v>107506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26.09</v>
      </c>
      <c r="I174" s="72">
        <v>26.09</v>
      </c>
      <c r="J174" s="72">
        <f>ROUND(H174*1000,2)</f>
        <v>26090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2.13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2.13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29.372309999999999</v>
      </c>
      <c r="I178" s="72">
        <f>I179+I180+I181</f>
        <v>79.3</v>
      </c>
      <c r="J178" s="72">
        <f>J179+J180+J181</f>
        <v>29372.31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29.372309999999999</v>
      </c>
      <c r="I181" s="31">
        <v>79.3</v>
      </c>
      <c r="J181" s="31">
        <f>ROUND(H181*1000,2)</f>
        <v>29372.31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1255.9746600000001</v>
      </c>
      <c r="I194" s="62">
        <f>I10+I9+I42+I46+I109+I139+I151+I155+I160+I165+I169+I173+I174+I175+I178+I45</f>
        <v>1308.03323</v>
      </c>
      <c r="J194" s="63">
        <f ca="1">J10+J9+J42+J46+J109+J139+J151+J155+J160+J165+J169+J173+J174+J175+J178+J45</f>
        <v>786841.69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1255.9746600000001</v>
      </c>
      <c r="I195" s="31">
        <f>J195/1000</f>
        <v>1260.68398</v>
      </c>
      <c r="J195" s="31">
        <v>1260683.98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1308.03323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-47.349249999999984</v>
      </c>
      <c r="J197" s="82">
        <v>419.60443000000009</v>
      </c>
    </row>
    <row r="198" spans="1:75" hidden="1" x14ac:dyDescent="0.25">
      <c r="H198" s="49">
        <f>H9+H10+H42+H45+H46+H109+H139+H151+H155+H160+H165+H169+H173+H174+H175+H178+H182</f>
        <v>1255.9746600000001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92D050"/>
    <pageSetUpPr fitToPage="1"/>
  </sheetPr>
  <dimension ref="A1:CQ209"/>
  <sheetViews>
    <sheetView topLeftCell="A188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2.4531299999999998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160.83000000000001</v>
      </c>
      <c r="I9" s="72">
        <v>160.83000000000001</v>
      </c>
      <c r="J9" s="72">
        <f>ROUND(H9*1000,2)</f>
        <v>160830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275.11455999999998</v>
      </c>
      <c r="I10" s="76">
        <f>I11+I12+I13+I14+I15+I16+I20+I31+I35+I38+I39+I40+I41+I19</f>
        <v>275.11456000000004</v>
      </c>
      <c r="J10" s="72">
        <f>J11+J12+J13+J14+J15+J16+J20+J31+J35+J38+J39+J40+J41+J19</f>
        <v>241798.15999999997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215</v>
      </c>
      <c r="G11" s="31">
        <v>1.67</v>
      </c>
      <c r="H11" s="34">
        <f>ROUND((F11*G11*K11)/1000,5)</f>
        <v>107.35595000000001</v>
      </c>
      <c r="I11" s="31">
        <f>H11</f>
        <v>107.35595000000001</v>
      </c>
      <c r="J11" s="31">
        <f>ROUND(F11*G11*K11,2)</f>
        <v>107355.95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215</v>
      </c>
      <c r="G12" s="31">
        <v>1.27</v>
      </c>
      <c r="H12" s="34">
        <f>ROUND((F12*G12*C12)/1000,5)</f>
        <v>28.397200000000002</v>
      </c>
      <c r="I12" s="31">
        <f>H12</f>
        <v>28.397200000000002</v>
      </c>
      <c r="J12" s="31">
        <f>ROUND(F12*G12*K12,2)</f>
        <v>14198.6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38.235600000000005</v>
      </c>
      <c r="I16" s="31">
        <f t="shared" ref="I16:I29" si="0">H16</f>
        <v>38.235600000000005</v>
      </c>
      <c r="J16" s="31">
        <f>J17+J18</f>
        <v>19117.800000000003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215</v>
      </c>
      <c r="G17" s="31">
        <v>4.07</v>
      </c>
      <c r="H17" s="32">
        <f>ROUND((F17*G17*C17)/1000,5)</f>
        <v>21.001200000000001</v>
      </c>
      <c r="I17" s="31">
        <f t="shared" si="0"/>
        <v>21.001200000000001</v>
      </c>
      <c r="J17" s="31">
        <f>ROUND(F17*G17*K17,2)</f>
        <v>10500.6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215</v>
      </c>
      <c r="G18" s="31">
        <v>3.34</v>
      </c>
      <c r="H18" s="32">
        <f>ROUND((F18*G18*C18)/1000,5)</f>
        <v>17.234400000000001</v>
      </c>
      <c r="I18" s="31">
        <f t="shared" si="0"/>
        <v>17.234400000000001</v>
      </c>
      <c r="J18" s="31">
        <f>ROUND(F18*G18*K18,2)</f>
        <v>8617.2000000000007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50.4</v>
      </c>
      <c r="G19" s="31">
        <v>8.43</v>
      </c>
      <c r="H19" s="32">
        <f>ROUND((F19*G19*K19)/1000,5)</f>
        <v>0.42487000000000003</v>
      </c>
      <c r="I19" s="31">
        <f t="shared" si="0"/>
        <v>0.42487000000000003</v>
      </c>
      <c r="J19" s="31">
        <f>ROUND(F19*G19*K19,2)</f>
        <v>424.87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6.282960000000001</v>
      </c>
      <c r="I20" s="31">
        <f t="shared" si="0"/>
        <v>6.282960000000001</v>
      </c>
      <c r="J20" s="31">
        <f>J21+J22+J23+J24+J25+J26+J27+J28+J29+J30</f>
        <v>6282.9600000000019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671</v>
      </c>
      <c r="G21" s="31">
        <v>2.81</v>
      </c>
      <c r="H21" s="32">
        <f t="shared" ref="H21:H30" si="1">ROUND((F21*G21*K21)/1000,5)</f>
        <v>5.6228100000000003</v>
      </c>
      <c r="I21" s="31">
        <f t="shared" si="0"/>
        <v>5.6228100000000003</v>
      </c>
      <c r="J21" s="31">
        <f t="shared" ref="J21:J29" si="2">ROUND(F21*G21*K21,2)</f>
        <v>5622.81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605</v>
      </c>
      <c r="G22" s="31">
        <v>1.75</v>
      </c>
      <c r="H22" s="32">
        <f t="shared" si="1"/>
        <v>4.2000000000000003E-2</v>
      </c>
      <c r="I22" s="31">
        <f t="shared" si="0"/>
        <v>4.2000000000000003E-2</v>
      </c>
      <c r="J22" s="31">
        <f t="shared" si="2"/>
        <v>42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672</v>
      </c>
      <c r="G23" s="31">
        <v>4.0999999999999996</v>
      </c>
      <c r="H23" s="32">
        <f t="shared" si="1"/>
        <v>0.32963999999999999</v>
      </c>
      <c r="I23" s="31">
        <f t="shared" si="0"/>
        <v>0.32963999999999999</v>
      </c>
      <c r="J23" s="31">
        <f t="shared" si="2"/>
        <v>329.64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673</v>
      </c>
      <c r="G24" s="31">
        <v>4.08</v>
      </c>
      <c r="H24" s="32">
        <f t="shared" si="1"/>
        <v>3.0839999999999999E-2</v>
      </c>
      <c r="I24" s="31">
        <f t="shared" si="0"/>
        <v>3.0839999999999999E-2</v>
      </c>
      <c r="J24" s="31">
        <f t="shared" si="2"/>
        <v>30.84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674</v>
      </c>
      <c r="G25" s="31">
        <v>3.93</v>
      </c>
      <c r="H25" s="32">
        <f t="shared" si="1"/>
        <v>4.1270000000000001E-2</v>
      </c>
      <c r="I25" s="31">
        <f t="shared" si="0"/>
        <v>4.1270000000000001E-2</v>
      </c>
      <c r="J25" s="31">
        <f t="shared" si="2"/>
        <v>41.27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46</v>
      </c>
      <c r="G26" s="31">
        <v>2.64</v>
      </c>
      <c r="H26" s="32">
        <f t="shared" si="1"/>
        <v>0.12144000000000001</v>
      </c>
      <c r="I26" s="31">
        <f t="shared" si="0"/>
        <v>0.12144000000000001</v>
      </c>
      <c r="J26" s="31">
        <f t="shared" si="2"/>
        <v>121.44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125</v>
      </c>
      <c r="G28" s="31">
        <v>2.52</v>
      </c>
      <c r="H28" s="32">
        <f t="shared" si="1"/>
        <v>1.7639999999999999E-2</v>
      </c>
      <c r="I28" s="31">
        <f t="shared" si="0"/>
        <v>1.7639999999999999E-2</v>
      </c>
      <c r="J28" s="31">
        <f t="shared" si="2"/>
        <v>17.64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91.507679999999993</v>
      </c>
      <c r="I31" s="31">
        <f>I32+I33+I34</f>
        <v>91.507679999999993</v>
      </c>
      <c r="J31" s="31">
        <f>J32+J33+J34</f>
        <v>91507.68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1272</v>
      </c>
      <c r="G32" s="31">
        <v>2.0099999999999998</v>
      </c>
      <c r="H32" s="32">
        <f>ROUND(F32*G32*K32/1000,5)</f>
        <v>5.1134399999999998</v>
      </c>
      <c r="I32" s="31">
        <f>H32</f>
        <v>5.1134399999999998</v>
      </c>
      <c r="J32" s="31">
        <f>ROUND(H32*1000,2)</f>
        <v>5113.4399999999996</v>
      </c>
      <c r="K32" s="3">
        <v>2</v>
      </c>
      <c r="L32" s="38"/>
      <c r="M32" s="38">
        <v>1272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1272</v>
      </c>
      <c r="G33" s="31">
        <v>7.67</v>
      </c>
      <c r="H33" s="32">
        <f>ROUND(G33*F33*K33/1000,5)</f>
        <v>29.268719999999998</v>
      </c>
      <c r="I33" s="31">
        <f>H33</f>
        <v>29.268719999999998</v>
      </c>
      <c r="J33" s="31">
        <f>ROUND(H33*1000,2)</f>
        <v>29268.720000000001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1272</v>
      </c>
      <c r="G34" s="31">
        <v>14.97</v>
      </c>
      <c r="H34" s="32">
        <f>ROUND(G34*F34*K34/1000,5)</f>
        <v>57.125520000000002</v>
      </c>
      <c r="I34" s="31">
        <f>H34</f>
        <v>57.125520000000002</v>
      </c>
      <c r="J34" s="31">
        <f>ROUND(H34*1000,2)</f>
        <v>57125.52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783.92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1763.82</v>
      </c>
      <c r="G38" s="31">
        <v>1.65</v>
      </c>
      <c r="H38" s="32">
        <f>ROUND((F38*G38*K38)/1000,5)</f>
        <v>2.9102999999999999</v>
      </c>
      <c r="I38" s="31">
        <f>H38</f>
        <v>2.9102999999999999</v>
      </c>
      <c r="J38" s="31">
        <f>ROUND(F38*G38*K38,2)</f>
        <v>2910.3</v>
      </c>
      <c r="K38" s="3">
        <v>1</v>
      </c>
      <c r="L38" s="38">
        <f>M37+M38</f>
        <v>1763.82</v>
      </c>
      <c r="M38" s="38">
        <v>979.9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85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0.33800000000000002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3.2241079999999798</v>
      </c>
      <c r="I46" s="71">
        <f>I47+I53+I63+I68+I77+I85+I98+I103</f>
        <v>3.2241079999999789</v>
      </c>
      <c r="J46" s="72">
        <f>J47+J53+J63+J68+J77+J85+J98+J103</f>
        <v>3127.39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0.16120000000000001</v>
      </c>
      <c r="I47" s="25">
        <f>I48+I49+I50+I51+I52</f>
        <v>0</v>
      </c>
      <c r="J47" s="23">
        <f>J48+J49+J50+J51+J52</f>
        <v>161.19999999999999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9.672E-2</v>
      </c>
      <c r="I49" s="31"/>
      <c r="J49" s="31">
        <f>ROUND(H49*1000,2)</f>
        <v>96.72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6.4479999999999996E-2</v>
      </c>
      <c r="I50" s="31"/>
      <c r="J50" s="31">
        <f>ROUND(H50*1000,2)</f>
        <v>64.48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0.22569</v>
      </c>
      <c r="I53" s="26">
        <f>I54+I55+I56+I57+I58+I59+I60+I61+I62</f>
        <v>0</v>
      </c>
      <c r="J53" s="23">
        <f>J54+J55+J56+J57+J58+J59+J60+J61+J62</f>
        <v>225.69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0.22569</v>
      </c>
      <c r="I59" s="31"/>
      <c r="J59" s="31">
        <f t="shared" si="3"/>
        <v>225.69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0.29016999999999998</v>
      </c>
      <c r="I68" s="26">
        <f>I69+I70+I71+I72+I75+I76</f>
        <v>0</v>
      </c>
      <c r="J68" s="23">
        <f>J69+J70+J71+J72+J73+J74+J75+J76</f>
        <v>290.17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0.29016999999999998</v>
      </c>
      <c r="I76" s="31"/>
      <c r="J76" s="31">
        <f>ROUND(H76*1000,2)</f>
        <v>290.17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0.45137000000000005</v>
      </c>
      <c r="I77" s="26">
        <f>I78+I79+I80+I81+I82+I83+I84</f>
        <v>0</v>
      </c>
      <c r="J77" s="23">
        <f>J78+J79+J80+J81+J82+J83+J84</f>
        <v>354.65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0.22569</v>
      </c>
      <c r="I78" s="31"/>
      <c r="J78" s="31">
        <f t="shared" ref="J78:J83" si="4">ROUND(H78*1000,2)</f>
        <v>225.69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0.12895999999999999</v>
      </c>
      <c r="I81" s="31"/>
      <c r="J81" s="31">
        <f t="shared" si="4"/>
        <v>128.96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9.672E-2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1.0962000000000001</v>
      </c>
      <c r="I85" s="26">
        <f>I86+I87+I88+I89+I90+I91+I92+I93+I94+I95+I96+I97</f>
        <v>0</v>
      </c>
      <c r="J85" s="23">
        <f>J86+J87+J88+J89+J90+J91+J92+J93+J94+J95+J96+J97</f>
        <v>1096.2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0.38689000000000001</v>
      </c>
      <c r="I90" s="31"/>
      <c r="J90" s="31">
        <f t="shared" si="5"/>
        <v>386.89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0.51585999999999999</v>
      </c>
      <c r="I96" s="31"/>
      <c r="J96" s="31">
        <f t="shared" si="5"/>
        <v>515.86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0.19345000000000001</v>
      </c>
      <c r="I97" s="31"/>
      <c r="J97" s="31">
        <f t="shared" si="5"/>
        <v>193.45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0.12895999999999999</v>
      </c>
      <c r="I98" s="26">
        <f>I99+I100+I101+I102</f>
        <v>0</v>
      </c>
      <c r="J98" s="23">
        <f>J99+J100+J101+J102</f>
        <v>128.96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0.12895999999999999</v>
      </c>
      <c r="I99" s="31">
        <v>0</v>
      </c>
      <c r="J99" s="31">
        <f>ROUND(H99*1000,2)</f>
        <v>128.96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0.87051799999997903</v>
      </c>
      <c r="I103" s="25">
        <f>I104+I105+I106+I107+I108</f>
        <v>3.2241079999999789</v>
      </c>
      <c r="J103" s="23">
        <f>J104+J105+J106+J107+J108</f>
        <v>870.52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0.20957000000000001</v>
      </c>
      <c r="I106" s="31"/>
      <c r="J106" s="31">
        <f>ROUND(H106*1000,2)</f>
        <v>209.57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0.660947999999979</v>
      </c>
      <c r="I108" s="34">
        <f>J197-I138-H181</f>
        <v>3.2241079999999789</v>
      </c>
      <c r="J108" s="31">
        <f>ROUND(H108*1000,2)</f>
        <v>660.95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37.668501999999947</v>
      </c>
      <c r="I109" s="71">
        <f>I110+I111+I112+I113+I114+I115+I116+I117+I118+I119+I120+I121+I122+I123+I124+I125+I126+I127+I128+I129+I130+I131+I132+I133+I134+I135+I136+I137+I138</f>
        <v>37.672501999999952</v>
      </c>
      <c r="J109" s="72">
        <f>J110+J111+J112+J113+J114+J115+J116+J117+J118+J119+J120+J121+J122+J123+J124+J125+J126+J127+J128+J129+J130+J131+J132+J133+J134+J135+J136+J137+J138</f>
        <v>36981.649999999994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490.63</v>
      </c>
      <c r="H110" s="33">
        <f>ROUND(($I$138*0.05),5)</f>
        <v>0.49063000000000001</v>
      </c>
      <c r="I110" s="31"/>
      <c r="J110" s="31">
        <f t="shared" ref="J110:J137" si="6">ROUND(H110*1000,2)</f>
        <v>490.63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2453.1299999999997</v>
      </c>
      <c r="H111" s="33">
        <f>ROUND(($I$138*0.25),5)</f>
        <v>2.4531299999999998</v>
      </c>
      <c r="I111" s="31"/>
      <c r="J111" s="31">
        <f t="shared" si="6"/>
        <v>2453.13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1177.5</v>
      </c>
      <c r="H116" s="32">
        <f>ROUND(($I$138*0.12),5)</f>
        <v>1.1775</v>
      </c>
      <c r="I116" s="31"/>
      <c r="J116" s="31">
        <f t="shared" si="6"/>
        <v>1177.5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7970</v>
      </c>
      <c r="H120" s="34">
        <v>7.97</v>
      </c>
      <c r="I120" s="31">
        <v>7.97</v>
      </c>
      <c r="J120" s="31">
        <f t="shared" si="6"/>
        <v>7970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19886</v>
      </c>
      <c r="H121" s="34">
        <v>19.885999999999999</v>
      </c>
      <c r="I121" s="31">
        <v>19.89</v>
      </c>
      <c r="J121" s="31">
        <f t="shared" si="6"/>
        <v>19886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1471.88</v>
      </c>
      <c r="H125" s="32">
        <f>ROUND(($I$138*0.15),5)</f>
        <v>1.4718800000000001</v>
      </c>
      <c r="I125" s="31"/>
      <c r="J125" s="31">
        <f t="shared" si="6"/>
        <v>1471.88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1079.3800000000001</v>
      </c>
      <c r="H126" s="32">
        <f>ROUND(($I$138*0.11),5)</f>
        <v>1.07938</v>
      </c>
      <c r="I126" s="31"/>
      <c r="J126" s="31">
        <f t="shared" si="6"/>
        <v>1079.3800000000001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686.88</v>
      </c>
      <c r="H128" s="32">
        <f>ROUND(($I$138*0.07),5)</f>
        <v>0.68688000000000005</v>
      </c>
      <c r="I128" s="31"/>
      <c r="J128" s="31">
        <f t="shared" si="6"/>
        <v>686.88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1766.25</v>
      </c>
      <c r="H129" s="32">
        <f>ROUND(($I$138*0.18),5)</f>
        <v>1.7662500000000001</v>
      </c>
      <c r="I129" s="31"/>
      <c r="J129" s="31">
        <f t="shared" si="6"/>
        <v>1766.25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0.6868519999999485</v>
      </c>
      <c r="I138" s="34">
        <f>J197*0.7</f>
        <v>9.8125019999999488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45.12</v>
      </c>
      <c r="I169" s="72">
        <f>I170+I171+I172</f>
        <v>45.12</v>
      </c>
      <c r="J169" s="72">
        <f>J170+J171+J172</f>
        <v>45120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45120</v>
      </c>
      <c r="H170" s="32">
        <v>45.12</v>
      </c>
      <c r="I170" s="35">
        <v>45.12</v>
      </c>
      <c r="J170" s="31">
        <f>ROUND(H170*1000,2)</f>
        <v>45120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72.572999999999993</v>
      </c>
      <c r="I173" s="72">
        <v>72.569999999999993</v>
      </c>
      <c r="J173" s="72">
        <f>ROUND(H173*1000,2)</f>
        <v>72573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15.694000000000001</v>
      </c>
      <c r="I174" s="72">
        <v>15.69</v>
      </c>
      <c r="J174" s="72">
        <f>ROUND(H174*1000,2)</f>
        <v>15694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0.98124999999999996</v>
      </c>
      <c r="I178" s="72">
        <f>I179+I180+I181</f>
        <v>58.67</v>
      </c>
      <c r="J178" s="72">
        <f>J179+J180+J181</f>
        <v>981.25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0.98124999999999996</v>
      </c>
      <c r="I181" s="31">
        <v>58.67</v>
      </c>
      <c r="J181" s="31">
        <f>ROUND(H181*1000,2)</f>
        <v>981.25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611.20541999999989</v>
      </c>
      <c r="I194" s="62">
        <f>I10+I9+I42+I46+I109+I139+I151+I155+I160+I165+I169+I173+I174+I175+I178+I45</f>
        <v>668.91116999999997</v>
      </c>
      <c r="J194" s="63">
        <f ca="1">J10+J9+J42+J46+J109+J139+J151+J155+J160+J165+J169+J173+J174+J175+J178+J45</f>
        <v>468267.16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611.20541999999989</v>
      </c>
      <c r="I195" s="31">
        <f>J195/1000</f>
        <v>1046.3739599999999</v>
      </c>
      <c r="J195" s="31">
        <v>1046373.96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668.91116999999997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377.46278999999993</v>
      </c>
      <c r="J197" s="82">
        <v>14.017859999999928</v>
      </c>
    </row>
    <row r="198" spans="1:75" hidden="1" x14ac:dyDescent="0.25">
      <c r="H198" s="49">
        <f>H9+H10+H42+H45+H46+H109+H139+H151+H155+H160+H165+H169+H173+H174+H175+H178+H182</f>
        <v>611.20541999999989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87.62</v>
      </c>
      <c r="I9" s="72">
        <v>87.62</v>
      </c>
      <c r="J9" s="72">
        <f>ROUND(H9*1000,2)</f>
        <v>87620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135.60234</v>
      </c>
      <c r="I10" s="76">
        <f>I11+I12+I13+I14+I15+I16+I20+I31+I35+I38+I39+I40+I41+I19</f>
        <v>135.60234</v>
      </c>
      <c r="J10" s="72">
        <f>J11+J12+J13+J14+J15+J16+J20+J31+J35+J38+J39+J40+J41+J19</f>
        <v>135602.34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62</v>
      </c>
      <c r="G11" s="31">
        <v>2.29</v>
      </c>
      <c r="H11" s="34">
        <f>ROUND((F11*G11*K11)/1000,5)</f>
        <v>42.452019999999997</v>
      </c>
      <c r="I11" s="31">
        <f t="shared" ref="I11:I30" si="0">H11</f>
        <v>42.452019999999997</v>
      </c>
      <c r="J11" s="31">
        <f>ROUND(F11*G11*K11,2)</f>
        <v>42452.02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93</v>
      </c>
      <c r="G12" s="31">
        <v>2</v>
      </c>
      <c r="H12" s="34">
        <f>ROUND((F12*G12*C12)/1000,5)</f>
        <v>9.6720000000000006</v>
      </c>
      <c r="I12" s="31">
        <f t="shared" si="0"/>
        <v>9.6720000000000006</v>
      </c>
      <c r="J12" s="31">
        <f>ROUND(F12*G12*K12,2)</f>
        <v>9672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5.3158799999999999</v>
      </c>
      <c r="I16" s="31">
        <f t="shared" si="0"/>
        <v>5.3158799999999999</v>
      </c>
      <c r="J16" s="31">
        <f>J17+J18</f>
        <v>5315.88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62</v>
      </c>
      <c r="G17" s="31">
        <v>3.29</v>
      </c>
      <c r="H17" s="32">
        <f>ROUND((F17*G17*C17)/1000,5)</f>
        <v>2.4477600000000002</v>
      </c>
      <c r="I17" s="31">
        <f t="shared" si="0"/>
        <v>2.4477600000000002</v>
      </c>
      <c r="J17" s="31">
        <f>ROUND(F17*G17*K17,2)</f>
        <v>2447.7600000000002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93</v>
      </c>
      <c r="G18" s="31">
        <v>2.57</v>
      </c>
      <c r="H18" s="32">
        <f>ROUND((F18*G18*C18)/1000,5)</f>
        <v>2.8681199999999998</v>
      </c>
      <c r="I18" s="31">
        <f t="shared" si="0"/>
        <v>2.8681199999999998</v>
      </c>
      <c r="J18" s="31">
        <f>ROUND(F18*G18*K18,2)</f>
        <v>2868.12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6.8172199999999998</v>
      </c>
      <c r="I20" s="31">
        <f t="shared" si="0"/>
        <v>6.8172199999999998</v>
      </c>
      <c r="J20" s="31">
        <f>J21+J22+J23+J24+J25+J26+J27+J28+J29+J30</f>
        <v>6817.2200000000012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670</v>
      </c>
      <c r="G21" s="31">
        <v>2.81</v>
      </c>
      <c r="H21" s="32">
        <f t="shared" ref="H21:H30" si="1">ROUND((F21*G21*K21)/1000,5)</f>
        <v>6.0208899999999996</v>
      </c>
      <c r="I21" s="31">
        <f t="shared" si="0"/>
        <v>6.0208899999999996</v>
      </c>
      <c r="J21" s="31">
        <f t="shared" ref="J21:J30" si="2">ROUND(F21*G21*K21,2)</f>
        <v>6020.89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66</v>
      </c>
      <c r="G26" s="31">
        <v>2.64</v>
      </c>
      <c r="H26" s="32">
        <f t="shared" si="1"/>
        <v>0.17424000000000001</v>
      </c>
      <c r="I26" s="31">
        <f t="shared" si="0"/>
        <v>0.17424000000000001</v>
      </c>
      <c r="J26" s="31">
        <f t="shared" si="2"/>
        <v>174.24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48.199799999999996</v>
      </c>
      <c r="I31" s="31">
        <f>I32+I33+I34</f>
        <v>48.199799999999996</v>
      </c>
      <c r="J31" s="31">
        <f>J32+J33+J34</f>
        <v>48199.8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670</v>
      </c>
      <c r="G32" s="31">
        <v>2.0099999999999998</v>
      </c>
      <c r="H32" s="32">
        <f>ROUND(F32*G32*K32/1000,5)</f>
        <v>2.6934</v>
      </c>
      <c r="I32" s="31">
        <f>H32</f>
        <v>2.6934</v>
      </c>
      <c r="J32" s="31">
        <f>ROUND(H32*1000,2)</f>
        <v>2693.4</v>
      </c>
      <c r="K32" s="3">
        <v>2</v>
      </c>
      <c r="L32" s="38"/>
      <c r="M32" s="38">
        <v>670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670</v>
      </c>
      <c r="G33" s="31">
        <v>7.67</v>
      </c>
      <c r="H33" s="32">
        <f>ROUND(G33*F33*K33/1000,5)</f>
        <v>15.416700000000001</v>
      </c>
      <c r="I33" s="31">
        <f>H33</f>
        <v>15.416700000000001</v>
      </c>
      <c r="J33" s="31">
        <f>ROUND(H33*1000,2)</f>
        <v>15416.7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670</v>
      </c>
      <c r="G34" s="31">
        <v>14.97</v>
      </c>
      <c r="H34" s="32">
        <f>ROUND(G34*F34*K34/1000,5)</f>
        <v>30.089700000000001</v>
      </c>
      <c r="I34" s="31">
        <f>H34</f>
        <v>30.089700000000001</v>
      </c>
      <c r="J34" s="31">
        <f>ROUND(H34*1000,2)</f>
        <v>30089.7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294.56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662.76</v>
      </c>
      <c r="G38" s="31">
        <v>1.65</v>
      </c>
      <c r="H38" s="32">
        <f>ROUND((F38*G38*K38)/1000,5)</f>
        <v>1.09355</v>
      </c>
      <c r="I38" s="31">
        <f>H38</f>
        <v>1.09355</v>
      </c>
      <c r="J38" s="31">
        <f>ROUND(F38*G38*K38,2)</f>
        <v>1093.55</v>
      </c>
      <c r="K38" s="3">
        <v>1</v>
      </c>
      <c r="L38" s="38">
        <f>M37+M38</f>
        <v>662.76</v>
      </c>
      <c r="M38" s="38">
        <v>368.2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18.654530000000001</v>
      </c>
      <c r="I42" s="72">
        <f>I43+I44</f>
        <v>18.654530000000001</v>
      </c>
      <c r="J42" s="72">
        <f>J43+J44</f>
        <v>18654.53</v>
      </c>
      <c r="K42" s="73"/>
      <c r="Q42" s="74" t="s">
        <v>327</v>
      </c>
      <c r="R42" s="74">
        <v>57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0.23</v>
      </c>
      <c r="G43" s="31">
        <v>222.21</v>
      </c>
      <c r="H43" s="32">
        <f>ROUND((F43*G43*K43)/1000,5)</f>
        <v>18.654530000000001</v>
      </c>
      <c r="I43" s="31">
        <f>H43</f>
        <v>18.654530000000001</v>
      </c>
      <c r="J43" s="31">
        <f>ROUND(H43*1000,2)</f>
        <v>18654.53</v>
      </c>
      <c r="K43" s="3">
        <v>365</v>
      </c>
      <c r="L43" s="38"/>
      <c r="M43" s="38"/>
      <c r="N43" s="4">
        <f>ROUND(R42*1.45/365,3)</f>
        <v>0.22600000000000001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54.494159000000003</v>
      </c>
      <c r="I46" s="71">
        <f>I47+I53+I63+I68+I77+I85+I98+I103</f>
        <v>54.494159000000003</v>
      </c>
      <c r="J46" s="72">
        <f>J47+J53+J63+J68+J77+J85+J98+J103</f>
        <v>52859.34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2.7246999999999999</v>
      </c>
      <c r="I47" s="25">
        <f>I48+I49+I50+I51+I52</f>
        <v>0</v>
      </c>
      <c r="J47" s="23">
        <f>J48+J49+J50+J51+J52</f>
        <v>2724.7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1.6348199999999999</v>
      </c>
      <c r="I49" s="31"/>
      <c r="J49" s="31">
        <f>ROUND(H49*1000,2)</f>
        <v>1634.82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1.08988</v>
      </c>
      <c r="I50" s="31"/>
      <c r="J50" s="31">
        <f>ROUND(H50*1000,2)</f>
        <v>1089.8800000000001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3.8145899999999999</v>
      </c>
      <c r="I53" s="26">
        <f>I54+I55+I56+I57+I58+I59+I60+I61+I62</f>
        <v>0</v>
      </c>
      <c r="J53" s="23">
        <f>J54+J55+J56+J57+J58+J59+J60+J61+J62</f>
        <v>3814.59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3.8145899999999999</v>
      </c>
      <c r="I59" s="31"/>
      <c r="J59" s="31">
        <f t="shared" si="3"/>
        <v>3814.59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4.9044699999999999</v>
      </c>
      <c r="I68" s="26">
        <f>I69+I70+I71+I72+I75+I76</f>
        <v>0</v>
      </c>
      <c r="J68" s="23">
        <f>J69+J70+J71+J72+J73+J74+J75+J76</f>
        <v>4904.47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4.9044699999999999</v>
      </c>
      <c r="I76" s="31"/>
      <c r="J76" s="31">
        <f>ROUND(H76*1000,2)</f>
        <v>4904.47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7.6291799999999999</v>
      </c>
      <c r="I77" s="26">
        <f>I78+I79+I80+I81+I82+I83+I84</f>
        <v>0</v>
      </c>
      <c r="J77" s="23">
        <f>J78+J79+J80+J81+J82+J83+J84</f>
        <v>5994.3600000000006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3.8145899999999999</v>
      </c>
      <c r="I78" s="31"/>
      <c r="J78" s="31">
        <f t="shared" ref="J78:J83" si="4">ROUND(H78*1000,2)</f>
        <v>3814.59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2.17977</v>
      </c>
      <c r="I81" s="31"/>
      <c r="J81" s="31">
        <f t="shared" si="4"/>
        <v>2179.77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1.6348199999999999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18.528019999999998</v>
      </c>
      <c r="I85" s="26">
        <f>I86+I87+I88+I89+I90+I91+I92+I93+I94+I95+I96+I97</f>
        <v>0</v>
      </c>
      <c r="J85" s="23">
        <f>J86+J87+J88+J89+J90+J91+J92+J93+J94+J95+J96+J97</f>
        <v>18528.02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6.5392999999999999</v>
      </c>
      <c r="I90" s="31"/>
      <c r="J90" s="31">
        <f t="shared" si="5"/>
        <v>6539.3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8.7190700000000003</v>
      </c>
      <c r="I96" s="31"/>
      <c r="J96" s="31">
        <f t="shared" si="5"/>
        <v>8719.07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3.2696499999999999</v>
      </c>
      <c r="I97" s="31"/>
      <c r="J97" s="31">
        <f t="shared" si="5"/>
        <v>3269.65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2.17977</v>
      </c>
      <c r="I98" s="26">
        <f>I99+I100+I101+I102</f>
        <v>0</v>
      </c>
      <c r="J98" s="23">
        <f>J99+J100+J101+J102</f>
        <v>2179.77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2.17977</v>
      </c>
      <c r="I99" s="31">
        <v>0</v>
      </c>
      <c r="J99" s="31">
        <f>ROUND(H99*1000,2)</f>
        <v>2179.77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14.713429000000003</v>
      </c>
      <c r="I103" s="25">
        <f>I104+I105+I106+I107+I108</f>
        <v>54.494159000000003</v>
      </c>
      <c r="J103" s="23">
        <f>J104+J105+J106+J107+J108</f>
        <v>14713.43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3.5421200000000002</v>
      </c>
      <c r="I106" s="31"/>
      <c r="J106" s="31">
        <f>ROUND(H106*1000,2)</f>
        <v>3542.12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11.171309000000003</v>
      </c>
      <c r="I108" s="34">
        <f>J197-I138-H181</f>
        <v>54.494159000000003</v>
      </c>
      <c r="J108" s="31">
        <f>ROUND(H108*1000,2)</f>
        <v>11171.31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204.35279099999994</v>
      </c>
      <c r="I109" s="71">
        <f>I110+I111+I112+I113+I114+I115+I116+I117+I118+I119+I120+I121+I122+I123+I124+I125+I126+I127+I128+I129+I130+I131+I132+I133+I134+I135+I136+I137+I138</f>
        <v>204.36179099999993</v>
      </c>
      <c r="J109" s="72">
        <f>J110+J111+J112+J113+J114+J115+J116+J117+J118+J119+J120+J121+J122+J123+J124+J125+J126+J127+J128+J129+J130+J131+J132+J133+J134+J135+J136+J137+J138</f>
        <v>192743.17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8292.59</v>
      </c>
      <c r="H110" s="33">
        <f>ROUND(($I$138*0.05),5)</f>
        <v>8.2925900000000006</v>
      </c>
      <c r="I110" s="31"/>
      <c r="J110" s="31">
        <f t="shared" ref="J110:J137" si="6">ROUND(H110*1000,2)</f>
        <v>8292.59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41462.949999999997</v>
      </c>
      <c r="H111" s="33">
        <f>ROUND(($I$138*0.25),5)</f>
        <v>41.462949999999999</v>
      </c>
      <c r="I111" s="31"/>
      <c r="J111" s="31">
        <f t="shared" si="6"/>
        <v>41462.949999999997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19902.21</v>
      </c>
      <c r="H116" s="32">
        <f>ROUND(($I$138*0.12),5)</f>
        <v>19.90221</v>
      </c>
      <c r="I116" s="31"/>
      <c r="J116" s="31">
        <f t="shared" si="6"/>
        <v>19902.21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5535</v>
      </c>
      <c r="H120" s="34">
        <v>5.5350000000000001</v>
      </c>
      <c r="I120" s="31">
        <v>5.54</v>
      </c>
      <c r="J120" s="31">
        <f t="shared" si="6"/>
        <v>5535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32966</v>
      </c>
      <c r="H121" s="34">
        <v>32.966000000000001</v>
      </c>
      <c r="I121" s="31">
        <v>32.97</v>
      </c>
      <c r="J121" s="31">
        <f t="shared" si="6"/>
        <v>32966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24877.77</v>
      </c>
      <c r="H125" s="32">
        <f>ROUND(($I$138*0.15),5)</f>
        <v>24.877770000000002</v>
      </c>
      <c r="I125" s="31"/>
      <c r="J125" s="31">
        <f t="shared" si="6"/>
        <v>24877.77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18243.7</v>
      </c>
      <c r="H126" s="32">
        <f>ROUND(($I$138*0.11),5)</f>
        <v>18.2437</v>
      </c>
      <c r="I126" s="31"/>
      <c r="J126" s="31">
        <f t="shared" si="6"/>
        <v>18243.7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11609.63</v>
      </c>
      <c r="H128" s="32">
        <f>ROUND(($I$138*0.07),5)</f>
        <v>11.609629999999999</v>
      </c>
      <c r="I128" s="31"/>
      <c r="J128" s="31">
        <f t="shared" si="6"/>
        <v>11609.63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29853.32</v>
      </c>
      <c r="H129" s="32">
        <f>ROUND(($I$138*0.18),5)</f>
        <v>29.85332</v>
      </c>
      <c r="I129" s="31"/>
      <c r="J129" s="31">
        <f t="shared" si="6"/>
        <v>29853.32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11.60962099999994</v>
      </c>
      <c r="I138" s="34">
        <f>J197*0.7</f>
        <v>165.85179099999993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32.291040000000002</v>
      </c>
      <c r="I151" s="72">
        <f>I152+I153+I154</f>
        <v>32.29</v>
      </c>
      <c r="J151" s="72">
        <f ca="1">J152+J153+J154</f>
        <v>32291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2690.92</v>
      </c>
      <c r="H152" s="32">
        <f ca="1">ROUND((C152*F152*G152/1000),5)</f>
        <v>32.291040000000002</v>
      </c>
      <c r="I152" s="35">
        <v>32.29</v>
      </c>
      <c r="J152" s="31">
        <f ca="1">ROUND(H152*1000,2)</f>
        <v>32291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24.582000000000001</v>
      </c>
      <c r="I169" s="72">
        <f>I170+I171+I172</f>
        <v>24.58</v>
      </c>
      <c r="J169" s="72">
        <f>J170+J171+J172</f>
        <v>24582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24582</v>
      </c>
      <c r="H170" s="32">
        <v>24.582000000000001</v>
      </c>
      <c r="I170" s="35">
        <v>24.58</v>
      </c>
      <c r="J170" s="31">
        <f>ROUND(H170*1000,2)</f>
        <v>24582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64.596999999999994</v>
      </c>
      <c r="I173" s="72">
        <v>64.599999999999994</v>
      </c>
      <c r="J173" s="72">
        <f>ROUND(H173*1000,2)</f>
        <v>64597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7.8239999999999998</v>
      </c>
      <c r="I174" s="72">
        <v>7.82</v>
      </c>
      <c r="J174" s="72">
        <f>ROUND(H174*1000,2)</f>
        <v>7824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16.585180000000001</v>
      </c>
      <c r="I178" s="72">
        <f>I179+I180+I181</f>
        <v>32.049999999999997</v>
      </c>
      <c r="J178" s="72">
        <f>J179+J180+J181</f>
        <v>16585.18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16.585180000000001</v>
      </c>
      <c r="I181" s="31">
        <v>32.049999999999997</v>
      </c>
      <c r="J181" s="31">
        <f>ROUND(H181*1000,2)</f>
        <v>16585.18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648.85691999999983</v>
      </c>
      <c r="I194" s="62">
        <f>I10+I9+I42+I46+I109+I139+I151+I155+I160+I165+I169+I173+I174+I175+I178+I45</f>
        <v>664.33669999999995</v>
      </c>
      <c r="J194" s="63">
        <f ca="1">J10+J9+J42+J46+J109+J139+J151+J155+J160+J165+J169+J173+J174+J175+J178+J45</f>
        <v>356224.36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648.85691999999995</v>
      </c>
      <c r="I195" s="31">
        <f>J195/1000</f>
        <v>728.89429000000007</v>
      </c>
      <c r="J195" s="31">
        <v>728894.29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664.33669999999995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64.557590000000118</v>
      </c>
      <c r="J197" s="82">
        <v>236.93112999999994</v>
      </c>
    </row>
    <row r="198" spans="1:75" hidden="1" x14ac:dyDescent="0.25">
      <c r="H198" s="49">
        <f>H9+H10+H42+H45+H46+H109+H139+H151+H155+H160+H165+H169+H173+H174+H175+H178+H182</f>
        <v>648.85691999999983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86.13</v>
      </c>
      <c r="I9" s="72">
        <v>86.13</v>
      </c>
      <c r="J9" s="72">
        <f>ROUND(H9*1000,2)</f>
        <v>86130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165.01252000000002</v>
      </c>
      <c r="I10" s="76">
        <f>I11+I12+I13+I14+I15+I16+I20+I31+I35+I38+I39+I40+I41+I19</f>
        <v>165.01251999999999</v>
      </c>
      <c r="J10" s="72">
        <f>J11+J12+J13+J14+J15+J16+J20+J31+J35+J38+J39+J40+J41+J19</f>
        <v>165012.51999999999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91</v>
      </c>
      <c r="G11" s="31">
        <v>2.29</v>
      </c>
      <c r="H11" s="34">
        <f>ROUND((F11*G11*K11)/1000,5)</f>
        <v>62.308610000000002</v>
      </c>
      <c r="I11" s="31">
        <f t="shared" ref="I11:I30" si="0">H11</f>
        <v>62.308610000000002</v>
      </c>
      <c r="J11" s="31">
        <f>ROUND(F11*G11*K11,2)</f>
        <v>62308.61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182</v>
      </c>
      <c r="G12" s="31">
        <v>2</v>
      </c>
      <c r="H12" s="34">
        <f>ROUND((F12*G12*C12)/1000,5)</f>
        <v>18.928000000000001</v>
      </c>
      <c r="I12" s="31">
        <f t="shared" si="0"/>
        <v>18.928000000000001</v>
      </c>
      <c r="J12" s="31">
        <f>ROUND(F12*G12*K12,2)</f>
        <v>18928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9.2055600000000002</v>
      </c>
      <c r="I16" s="31">
        <f t="shared" si="0"/>
        <v>9.2055600000000002</v>
      </c>
      <c r="J16" s="31">
        <f>J17+J18</f>
        <v>9205.56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91</v>
      </c>
      <c r="G17" s="31">
        <v>3.29</v>
      </c>
      <c r="H17" s="32">
        <f>ROUND((F17*G17*C17)/1000,5)</f>
        <v>3.5926800000000001</v>
      </c>
      <c r="I17" s="31">
        <f t="shared" si="0"/>
        <v>3.5926800000000001</v>
      </c>
      <c r="J17" s="31">
        <f>ROUND(F17*G17*K17,2)</f>
        <v>3592.68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182</v>
      </c>
      <c r="G18" s="31">
        <v>2.57</v>
      </c>
      <c r="H18" s="32">
        <f>ROUND((F18*G18*C18)/1000,5)</f>
        <v>5.6128799999999996</v>
      </c>
      <c r="I18" s="31">
        <f t="shared" si="0"/>
        <v>5.6128799999999996</v>
      </c>
      <c r="J18" s="31">
        <f>ROUND(F18*G18*K18,2)</f>
        <v>5612.88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11.441830000000005</v>
      </c>
      <c r="I20" s="31">
        <f t="shared" si="0"/>
        <v>11.441830000000005</v>
      </c>
      <c r="J20" s="31">
        <f>J21+J22+J23+J24+J25+J26+J27+J28+J29+J30</f>
        <v>11441.83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668</v>
      </c>
      <c r="G21" s="31">
        <v>2.81</v>
      </c>
      <c r="H21" s="32">
        <f t="shared" ref="H21:H30" si="1">ROUND((F21*G21*K21)/1000,5)</f>
        <v>10.53937</v>
      </c>
      <c r="I21" s="31">
        <f t="shared" si="0"/>
        <v>10.53937</v>
      </c>
      <c r="J21" s="31">
        <f t="shared" ref="J21:J30" si="2">ROUND(F21*G21*K21,2)</f>
        <v>10539.37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83</v>
      </c>
      <c r="G26" s="31">
        <v>2.64</v>
      </c>
      <c r="H26" s="32">
        <f t="shared" si="1"/>
        <v>0.21912000000000001</v>
      </c>
      <c r="I26" s="31">
        <f t="shared" si="0"/>
        <v>0.21912000000000001</v>
      </c>
      <c r="J26" s="31">
        <f t="shared" si="2"/>
        <v>219.12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669</v>
      </c>
      <c r="G27" s="31">
        <v>5.07</v>
      </c>
      <c r="H27" s="32">
        <f t="shared" si="1"/>
        <v>9.7339999999999996E-2</v>
      </c>
      <c r="I27" s="31">
        <f t="shared" si="0"/>
        <v>9.7339999999999996E-2</v>
      </c>
      <c r="J27" s="31">
        <f t="shared" si="2"/>
        <v>97.34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40.142519999999998</v>
      </c>
      <c r="I31" s="31">
        <f>I32+I33+I34</f>
        <v>40.142519999999998</v>
      </c>
      <c r="J31" s="31">
        <f>J32+J33+J34</f>
        <v>40142.519999999997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558</v>
      </c>
      <c r="G32" s="31">
        <v>2.0099999999999998</v>
      </c>
      <c r="H32" s="32">
        <f>ROUND(F32*G32*K32/1000,5)</f>
        <v>2.24316</v>
      </c>
      <c r="I32" s="31">
        <f>H32</f>
        <v>2.24316</v>
      </c>
      <c r="J32" s="31">
        <f>ROUND(H32*1000,2)</f>
        <v>2243.16</v>
      </c>
      <c r="K32" s="3">
        <v>2</v>
      </c>
      <c r="L32" s="38"/>
      <c r="M32" s="38">
        <v>558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558</v>
      </c>
      <c r="G33" s="31">
        <v>7.67</v>
      </c>
      <c r="H33" s="32">
        <f>ROUND(G33*F33*K33/1000,5)</f>
        <v>12.83958</v>
      </c>
      <c r="I33" s="31">
        <f>H33</f>
        <v>12.83958</v>
      </c>
      <c r="J33" s="31">
        <f>ROUND(H33*1000,2)</f>
        <v>12839.58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558</v>
      </c>
      <c r="G34" s="31">
        <v>14.97</v>
      </c>
      <c r="H34" s="32">
        <f>ROUND(G34*F34*K34/1000,5)</f>
        <v>25.05978</v>
      </c>
      <c r="I34" s="31">
        <f>H34</f>
        <v>25.05978</v>
      </c>
      <c r="J34" s="31">
        <f>ROUND(H34*1000,2)</f>
        <v>25059.78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242.08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544.68000000000006</v>
      </c>
      <c r="G38" s="31">
        <v>1.65</v>
      </c>
      <c r="H38" s="32">
        <f>ROUND((F38*G38*K38)/1000,5)</f>
        <v>0.89871999999999996</v>
      </c>
      <c r="I38" s="31">
        <f>H38</f>
        <v>0.89871999999999996</v>
      </c>
      <c r="J38" s="31">
        <f>ROUND(F38*G38*K38,2)</f>
        <v>898.72</v>
      </c>
      <c r="K38" s="3">
        <v>1</v>
      </c>
      <c r="L38" s="38">
        <f>M37+M38</f>
        <v>544.68000000000006</v>
      </c>
      <c r="M38" s="38">
        <v>302.60000000000002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17.032399999999999</v>
      </c>
      <c r="I42" s="72">
        <f>I43+I44</f>
        <v>17.032399999999999</v>
      </c>
      <c r="J42" s="72">
        <f>J43+J44</f>
        <v>17032.400000000001</v>
      </c>
      <c r="K42" s="73"/>
      <c r="Q42" s="74" t="s">
        <v>327</v>
      </c>
      <c r="R42" s="74">
        <v>52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0.21</v>
      </c>
      <c r="G43" s="31">
        <v>222.21</v>
      </c>
      <c r="H43" s="32">
        <f>ROUND((F43*G43*K43)/1000,5)</f>
        <v>17.032399999999999</v>
      </c>
      <c r="I43" s="31">
        <f>H43</f>
        <v>17.032399999999999</v>
      </c>
      <c r="J43" s="31">
        <f>ROUND(H43*1000,2)</f>
        <v>17032.400000000001</v>
      </c>
      <c r="K43" s="3">
        <v>365</v>
      </c>
      <c r="L43" s="38"/>
      <c r="M43" s="38"/>
      <c r="N43" s="4">
        <f>ROUND(R42*1.45/365,3)</f>
        <v>0.20699999999999999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44.923087999999986</v>
      </c>
      <c r="I46" s="71">
        <f>I47+I53+I63+I68+I77+I85+I98+I103</f>
        <v>44.923087999999993</v>
      </c>
      <c r="J46" s="72">
        <f>J47+J53+J63+J68+J77+J85+J98+J103</f>
        <v>43575.399999999994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2.2461500000000001</v>
      </c>
      <c r="I47" s="25">
        <f>I48+I49+I50+I51+I52</f>
        <v>0</v>
      </c>
      <c r="J47" s="23">
        <f>J48+J49+J50+J51+J52</f>
        <v>2246.15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1.3476900000000001</v>
      </c>
      <c r="I49" s="31"/>
      <c r="J49" s="31">
        <f>ROUND(H49*1000,2)</f>
        <v>1347.69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0.89846000000000004</v>
      </c>
      <c r="I50" s="31"/>
      <c r="J50" s="31">
        <f>ROUND(H50*1000,2)</f>
        <v>898.46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3.1446200000000002</v>
      </c>
      <c r="I53" s="26">
        <f>I54+I55+I56+I57+I58+I59+I60+I61+I62</f>
        <v>0</v>
      </c>
      <c r="J53" s="23">
        <f>J54+J55+J56+J57+J58+J59+J60+J61+J62</f>
        <v>3144.62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3.1446200000000002</v>
      </c>
      <c r="I59" s="31"/>
      <c r="J59" s="31">
        <f t="shared" si="3"/>
        <v>3144.62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4.0430799999999998</v>
      </c>
      <c r="I68" s="26">
        <f>I69+I70+I71+I72+I75+I76</f>
        <v>0</v>
      </c>
      <c r="J68" s="23">
        <f>J69+J70+J71+J72+J73+J74+J75+J76</f>
        <v>4043.08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4.0430799999999998</v>
      </c>
      <c r="I76" s="31"/>
      <c r="J76" s="31">
        <f>ROUND(H76*1000,2)</f>
        <v>4043.08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6.2892299999999999</v>
      </c>
      <c r="I77" s="26">
        <f>I78+I79+I80+I81+I82+I83+I84</f>
        <v>0</v>
      </c>
      <c r="J77" s="23">
        <f>J78+J79+J80+J81+J82+J83+J84</f>
        <v>4941.54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3.1446200000000002</v>
      </c>
      <c r="I78" s="31"/>
      <c r="J78" s="31">
        <f t="shared" ref="J78:J83" si="4">ROUND(H78*1000,2)</f>
        <v>3144.62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1.7969200000000001</v>
      </c>
      <c r="I81" s="31"/>
      <c r="J81" s="31">
        <f t="shared" si="4"/>
        <v>1796.92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1.3476900000000001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15.273849999999999</v>
      </c>
      <c r="I85" s="26">
        <f>I86+I87+I88+I89+I90+I91+I92+I93+I94+I95+I96+I97</f>
        <v>0</v>
      </c>
      <c r="J85" s="23">
        <f>J86+J87+J88+J89+J90+J91+J92+J93+J94+J95+J96+J97</f>
        <v>15273.849999999999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5.3907699999999998</v>
      </c>
      <c r="I90" s="31"/>
      <c r="J90" s="31">
        <f t="shared" si="5"/>
        <v>5390.77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7.1876899999999999</v>
      </c>
      <c r="I96" s="31"/>
      <c r="J96" s="31">
        <f t="shared" si="5"/>
        <v>7187.69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2.6953900000000002</v>
      </c>
      <c r="I97" s="31"/>
      <c r="J97" s="31">
        <f t="shared" si="5"/>
        <v>2695.39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1.7969200000000001</v>
      </c>
      <c r="I98" s="26">
        <f>I99+I100+I101+I102</f>
        <v>0</v>
      </c>
      <c r="J98" s="23">
        <f>J99+J100+J101+J102</f>
        <v>1796.92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1.7969200000000001</v>
      </c>
      <c r="I99" s="31">
        <v>0</v>
      </c>
      <c r="J99" s="31">
        <f>ROUND(H99*1000,2)</f>
        <v>1796.92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12.129237999999987</v>
      </c>
      <c r="I103" s="25">
        <f>I104+I105+I106+I107+I108</f>
        <v>44.923087999999993</v>
      </c>
      <c r="J103" s="23">
        <f>J104+J105+J106+J107+J108</f>
        <v>12129.24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2.92</v>
      </c>
      <c r="I106" s="31"/>
      <c r="J106" s="31">
        <f>ROUND(H106*1000,2)</f>
        <v>2920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9.2092379999999867</v>
      </c>
      <c r="I108" s="34">
        <f>J197-I138-H181</f>
        <v>44.923087999999993</v>
      </c>
      <c r="J108" s="31">
        <f>ROUND(H108*1000,2)</f>
        <v>9209.24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159.16343199999997</v>
      </c>
      <c r="I109" s="71">
        <f>I110+I111+I112+I113+I114+I115+I116+I117+I118+I119+I120+I121+I122+I123+I124+I125+I126+I127+I128+I129+I130+I131+I132+I133+I134+I135+I136+I137+I138</f>
        <v>159.16243199999997</v>
      </c>
      <c r="J109" s="72">
        <f>J110+J111+J112+J113+J114+J115+J116+J117+J118+J119+J120+J121+J122+J123+J124+J125+J126+J127+J128+J129+J130+J131+J132+J133+J134+J135+J136+J137+J138</f>
        <v>149592.86000000002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6836.12</v>
      </c>
      <c r="H110" s="33">
        <f>ROUND(($I$138*0.05),5)</f>
        <v>6.8361200000000002</v>
      </c>
      <c r="I110" s="31"/>
      <c r="J110" s="31">
        <f t="shared" ref="J110:J137" si="6">ROUND(H110*1000,2)</f>
        <v>6836.12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34180.61</v>
      </c>
      <c r="H111" s="33">
        <f>ROUND(($I$138*0.25),5)</f>
        <v>34.180610000000001</v>
      </c>
      <c r="I111" s="31"/>
      <c r="J111" s="31">
        <f t="shared" si="6"/>
        <v>34180.61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16406.690000000002</v>
      </c>
      <c r="H116" s="32">
        <f>ROUND(($I$138*0.12),5)</f>
        <v>16.406690000000001</v>
      </c>
      <c r="I116" s="31"/>
      <c r="J116" s="31">
        <f t="shared" si="6"/>
        <v>16406.689999999999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5978</v>
      </c>
      <c r="H120" s="34">
        <v>5.9779999999999998</v>
      </c>
      <c r="I120" s="31">
        <v>5.98</v>
      </c>
      <c r="J120" s="31">
        <f t="shared" si="6"/>
        <v>5978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16463</v>
      </c>
      <c r="H121" s="34">
        <v>16.463000000000001</v>
      </c>
      <c r="I121" s="31">
        <v>16.46</v>
      </c>
      <c r="J121" s="31">
        <f t="shared" si="6"/>
        <v>16463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20508.36</v>
      </c>
      <c r="H125" s="32">
        <f>ROUND(($I$138*0.15),5)</f>
        <v>20.50836</v>
      </c>
      <c r="I125" s="31"/>
      <c r="J125" s="31">
        <f t="shared" si="6"/>
        <v>20508.36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15039.47</v>
      </c>
      <c r="H126" s="32">
        <f>ROUND(($I$138*0.11),5)</f>
        <v>15.03947</v>
      </c>
      <c r="I126" s="31"/>
      <c r="J126" s="31">
        <f t="shared" si="6"/>
        <v>15039.47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9570.57</v>
      </c>
      <c r="H128" s="32">
        <f>ROUND(($I$138*0.07),5)</f>
        <v>9.57057</v>
      </c>
      <c r="I128" s="31"/>
      <c r="J128" s="31">
        <f t="shared" si="6"/>
        <v>9570.57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24610.04</v>
      </c>
      <c r="H129" s="32">
        <f>ROUND(($I$138*0.18),5)</f>
        <v>24.610040000000001</v>
      </c>
      <c r="I129" s="31"/>
      <c r="J129" s="31">
        <f t="shared" si="6"/>
        <v>24610.04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9.5705719999999772</v>
      </c>
      <c r="I138" s="34">
        <f>J197*0.7</f>
        <v>136.72243199999997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6.2018800000000001</v>
      </c>
      <c r="I139" s="72">
        <f>I140+I141+I142+I143+I144+I145+I146+I147+I148+I149+I150</f>
        <v>6.2038799999999998</v>
      </c>
      <c r="J139" s="72">
        <f ca="1">J140+J141+J142+J143+J144+J145+J146+J147+J148+J149+J150</f>
        <v>6280.56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3948</v>
      </c>
      <c r="H142" s="34">
        <v>3.948</v>
      </c>
      <c r="I142" s="31">
        <v>3.95</v>
      </c>
      <c r="J142" s="31">
        <f t="shared" si="7"/>
        <v>3948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34.742040000000003</v>
      </c>
      <c r="I151" s="72">
        <f>I152+I153+I154</f>
        <v>34.74</v>
      </c>
      <c r="J151" s="72">
        <f ca="1">J152+J153+J154</f>
        <v>34742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2895.17</v>
      </c>
      <c r="H152" s="32">
        <f ca="1">ROUND((C152*F152*G152/1000),5)</f>
        <v>34.742040000000003</v>
      </c>
      <c r="I152" s="35">
        <v>34.74</v>
      </c>
      <c r="J152" s="31">
        <f ca="1">ROUND(H152*1000,2)</f>
        <v>34742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24.163</v>
      </c>
      <c r="I169" s="72">
        <f>I170+I171+I172</f>
        <v>24.16</v>
      </c>
      <c r="J169" s="72">
        <f>J170+J171+J172</f>
        <v>24163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24163</v>
      </c>
      <c r="H170" s="32">
        <v>24.163</v>
      </c>
      <c r="I170" s="35">
        <v>24.16</v>
      </c>
      <c r="J170" s="31">
        <f>ROUND(H170*1000,2)</f>
        <v>24163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101.10599999999999</v>
      </c>
      <c r="I173" s="72">
        <v>101.11</v>
      </c>
      <c r="J173" s="72">
        <f>ROUND(H173*1000,2)</f>
        <v>101106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8.8320000000000007</v>
      </c>
      <c r="I174" s="72">
        <v>8.83</v>
      </c>
      <c r="J174" s="72">
        <f>ROUND(H174*1000,2)</f>
        <v>8832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13.67224</v>
      </c>
      <c r="I178" s="72">
        <f>I179+I180+I181</f>
        <v>31.51</v>
      </c>
      <c r="J178" s="72">
        <f>J179+J180+J181</f>
        <v>13672.24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13.67224</v>
      </c>
      <c r="I181" s="31">
        <v>31.51</v>
      </c>
      <c r="J181" s="31">
        <f>ROUND(H181*1000,2)</f>
        <v>13672.24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660.97859999999991</v>
      </c>
      <c r="I194" s="62">
        <f>I10+I9+I42+I46+I109+I139+I151+I155+I160+I165+I169+I173+I174+I175+I178+I45</f>
        <v>678.82431999999994</v>
      </c>
      <c r="J194" s="63">
        <f ca="1">J10+J9+J42+J46+J109+J139+J151+J155+J160+J165+J169+J173+J174+J175+J178+J45</f>
        <v>374288.04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660.97860000000003</v>
      </c>
      <c r="I195" s="31">
        <f>J195/1000</f>
        <v>716.47969999999998</v>
      </c>
      <c r="J195" s="31">
        <v>716479.7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678.82431999999994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37.655380000000036</v>
      </c>
      <c r="J197" s="82">
        <v>195.31775999999996</v>
      </c>
    </row>
    <row r="198" spans="1:75" hidden="1" x14ac:dyDescent="0.25">
      <c r="H198" s="49">
        <f>H9+H10+H42+H45+H46+H109+H139+H151+H155+H160+H165+H169+H173+H174+H175+H178+H182</f>
        <v>660.97860000000003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85.8</v>
      </c>
      <c r="I9" s="72">
        <v>85.8</v>
      </c>
      <c r="J9" s="72">
        <f>ROUND(H9*1000,2)</f>
        <v>85800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129.63660000000002</v>
      </c>
      <c r="I10" s="76">
        <f>I11+I12+I13+I14+I15+I16+I20+I31+I35+I38+I39+I40+I41+I19</f>
        <v>129.63659999999999</v>
      </c>
      <c r="J10" s="72">
        <f>J11+J12+J13+J14+J15+J16+J20+J31+J35+J38+J39+J40+J41+J19</f>
        <v>129636.6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43.78</v>
      </c>
      <c r="G11" s="31">
        <v>2.29</v>
      </c>
      <c r="H11" s="34">
        <f>ROUND((F11*G11*K11)/1000,5)</f>
        <v>29.976600000000001</v>
      </c>
      <c r="I11" s="31">
        <f t="shared" ref="I11:I30" si="0">H11</f>
        <v>29.976600000000001</v>
      </c>
      <c r="J11" s="31">
        <f>ROUND(F11*G11*K11,2)</f>
        <v>29976.6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197-F11</f>
        <v>153.22</v>
      </c>
      <c r="G12" s="31">
        <v>2</v>
      </c>
      <c r="H12" s="34">
        <f>ROUND((F12*G12*C12)/1000,5)</f>
        <v>15.93488</v>
      </c>
      <c r="I12" s="31">
        <f t="shared" si="0"/>
        <v>15.93488</v>
      </c>
      <c r="J12" s="31">
        <f>ROUND(F12*G12*K12,2)</f>
        <v>15934.88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6.4537300000000002</v>
      </c>
      <c r="I16" s="31">
        <f t="shared" si="0"/>
        <v>6.4537300000000002</v>
      </c>
      <c r="J16" s="31">
        <f>J17+J18</f>
        <v>6453.7300000000005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43.78</v>
      </c>
      <c r="G17" s="31">
        <v>3.29</v>
      </c>
      <c r="H17" s="32">
        <f>ROUND((F17*G17*C17)/1000,5)</f>
        <v>1.7284299999999999</v>
      </c>
      <c r="I17" s="31">
        <f t="shared" si="0"/>
        <v>1.7284299999999999</v>
      </c>
      <c r="J17" s="31">
        <f>ROUND(F17*G17*K17,2)</f>
        <v>1728.43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153.22</v>
      </c>
      <c r="G18" s="31">
        <v>2.57</v>
      </c>
      <c r="H18" s="32">
        <f>ROUND((F18*G18*C18)/1000,5)</f>
        <v>4.7252999999999998</v>
      </c>
      <c r="I18" s="31">
        <f t="shared" si="0"/>
        <v>4.7252999999999998</v>
      </c>
      <c r="J18" s="31">
        <f>ROUND(F18*G18*K18,2)</f>
        <v>4725.3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11.93702</v>
      </c>
      <c r="I20" s="31">
        <f t="shared" si="0"/>
        <v>11.93702</v>
      </c>
      <c r="J20" s="31">
        <f>J21+J22+J23+J24+J25+J26+J27+J28+J29+J30</f>
        <v>11937.019999999999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661</v>
      </c>
      <c r="G21" s="31">
        <v>2.81</v>
      </c>
      <c r="H21" s="32">
        <f t="shared" ref="H21:H30" si="1">ROUND((F21*G21*K21)/1000,5)</f>
        <v>10.930899999999999</v>
      </c>
      <c r="I21" s="31">
        <f t="shared" si="0"/>
        <v>10.930899999999999</v>
      </c>
      <c r="J21" s="31">
        <f t="shared" ref="J21:J30" si="2">ROUND(F21*G21*K21,2)</f>
        <v>10930.9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71</v>
      </c>
      <c r="G26" s="31">
        <v>2.64</v>
      </c>
      <c r="H26" s="32">
        <f t="shared" si="1"/>
        <v>0.18744</v>
      </c>
      <c r="I26" s="31">
        <f t="shared" si="0"/>
        <v>0.18744</v>
      </c>
      <c r="J26" s="31">
        <f t="shared" si="2"/>
        <v>187.44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25.035119999999999</v>
      </c>
      <c r="I31" s="31">
        <f>I32+I33+I34</f>
        <v>25.035119999999999</v>
      </c>
      <c r="J31" s="31">
        <f>J32+J33+J34</f>
        <v>25035.119999999999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348</v>
      </c>
      <c r="G32" s="31">
        <v>2.0099999999999998</v>
      </c>
      <c r="H32" s="32">
        <f>ROUND(F32*G32*K32/1000,5)</f>
        <v>1.39896</v>
      </c>
      <c r="I32" s="31">
        <f>H32</f>
        <v>1.39896</v>
      </c>
      <c r="J32" s="31">
        <f>ROUND(H32*1000,2)</f>
        <v>1398.96</v>
      </c>
      <c r="K32" s="3">
        <v>2</v>
      </c>
      <c r="L32" s="38"/>
      <c r="M32" s="38">
        <v>348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348</v>
      </c>
      <c r="G33" s="31">
        <v>7.67</v>
      </c>
      <c r="H33" s="32">
        <f>ROUND(G33*F33*K33/1000,5)</f>
        <v>8.0074799999999993</v>
      </c>
      <c r="I33" s="31">
        <f>H33</f>
        <v>8.0074799999999993</v>
      </c>
      <c r="J33" s="31">
        <f>ROUND(H33*1000,2)</f>
        <v>8007.48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348</v>
      </c>
      <c r="G34" s="31">
        <v>14.97</v>
      </c>
      <c r="H34" s="32">
        <f>ROUND(G34*F34*K34/1000,5)</f>
        <v>15.628679999999999</v>
      </c>
      <c r="I34" s="31">
        <f>H34</f>
        <v>15.628679999999999</v>
      </c>
      <c r="J34" s="31">
        <f>ROUND(H34*1000,2)</f>
        <v>15628.68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234.16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526.86</v>
      </c>
      <c r="G38" s="31">
        <v>1.65</v>
      </c>
      <c r="H38" s="32">
        <f>ROUND((F38*G38*K38)/1000,5)</f>
        <v>0.86931999999999998</v>
      </c>
      <c r="I38" s="31">
        <f>H38</f>
        <v>0.86931999999999998</v>
      </c>
      <c r="J38" s="31">
        <f>ROUND(F38*G38*K38,2)</f>
        <v>869.32</v>
      </c>
      <c r="K38" s="3">
        <v>1</v>
      </c>
      <c r="L38" s="38">
        <f>M37+M38</f>
        <v>526.86</v>
      </c>
      <c r="M38" s="38">
        <v>292.7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22.709859999999999</v>
      </c>
      <c r="I42" s="72">
        <f>I43+I44</f>
        <v>22.709859999999999</v>
      </c>
      <c r="J42" s="72">
        <f>J43+J44</f>
        <v>22709.86</v>
      </c>
      <c r="K42" s="73"/>
      <c r="Q42" s="74" t="s">
        <v>327</v>
      </c>
      <c r="R42" s="74">
        <v>71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0.28000000000000003</v>
      </c>
      <c r="G43" s="31">
        <v>222.21</v>
      </c>
      <c r="H43" s="32">
        <f>ROUND((F43*G43*K43)/1000,5)</f>
        <v>22.709859999999999</v>
      </c>
      <c r="I43" s="31">
        <f>H43</f>
        <v>22.709859999999999</v>
      </c>
      <c r="J43" s="31">
        <f>ROUND(H43*1000,2)</f>
        <v>22709.86</v>
      </c>
      <c r="K43" s="3">
        <v>365</v>
      </c>
      <c r="L43" s="38"/>
      <c r="M43" s="38"/>
      <c r="N43" s="4">
        <f>ROUND(R42*1.45/365,3)</f>
        <v>0.28199999999999997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17.508374000000003</v>
      </c>
      <c r="I46" s="71">
        <f>I47+I53+I63+I68+I77+I85+I98+I103</f>
        <v>17.508374000000003</v>
      </c>
      <c r="J46" s="72">
        <f>J47+J53+J63+J68+J77+J85+J98+J103</f>
        <v>16983.120000000003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0.87541999999999998</v>
      </c>
      <c r="I47" s="25">
        <f>I48+I49+I50+I51+I52</f>
        <v>0</v>
      </c>
      <c r="J47" s="23">
        <f>J48+J49+J50+J51+J52</f>
        <v>875.42000000000007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0.52524999999999999</v>
      </c>
      <c r="I49" s="31"/>
      <c r="J49" s="31">
        <f>ROUND(H49*1000,2)</f>
        <v>525.25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0.35016999999999998</v>
      </c>
      <c r="I50" s="31"/>
      <c r="J50" s="31">
        <f>ROUND(H50*1000,2)</f>
        <v>350.17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1.22559</v>
      </c>
      <c r="I53" s="26">
        <f>I54+I55+I56+I57+I58+I59+I60+I61+I62</f>
        <v>0</v>
      </c>
      <c r="J53" s="23">
        <f>J54+J55+J56+J57+J58+J59+J60+J61+J62</f>
        <v>1225.5899999999999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1.22559</v>
      </c>
      <c r="I59" s="31"/>
      <c r="J59" s="31">
        <f t="shared" si="3"/>
        <v>1225.5899999999999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1.57575</v>
      </c>
      <c r="I68" s="26">
        <f>I69+I70+I71+I72+I75+I76</f>
        <v>0</v>
      </c>
      <c r="J68" s="23">
        <f>J69+J70+J71+J72+J73+J74+J75+J76</f>
        <v>1575.75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1.57575</v>
      </c>
      <c r="I76" s="31"/>
      <c r="J76" s="31">
        <f>ROUND(H76*1000,2)</f>
        <v>1575.75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2.4511700000000003</v>
      </c>
      <c r="I77" s="26">
        <f>I78+I79+I80+I81+I82+I83+I84</f>
        <v>0</v>
      </c>
      <c r="J77" s="23">
        <f>J78+J79+J80+J81+J82+J83+J84</f>
        <v>1925.92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1.22559</v>
      </c>
      <c r="I78" s="31"/>
      <c r="J78" s="31">
        <f t="shared" ref="J78:J83" si="4">ROUND(H78*1000,2)</f>
        <v>1225.5899999999999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0.70033000000000001</v>
      </c>
      <c r="I81" s="31"/>
      <c r="J81" s="31">
        <f t="shared" si="4"/>
        <v>700.33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0.52524999999999999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5.9528400000000001</v>
      </c>
      <c r="I85" s="26">
        <f>I86+I87+I88+I89+I90+I91+I92+I93+I94+I95+I96+I97</f>
        <v>0</v>
      </c>
      <c r="J85" s="23">
        <f>J86+J87+J88+J89+J90+J91+J92+J93+J94+J95+J96+J97</f>
        <v>5952.84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2.101</v>
      </c>
      <c r="I90" s="31"/>
      <c r="J90" s="31">
        <f t="shared" si="5"/>
        <v>2101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2.8013400000000002</v>
      </c>
      <c r="I96" s="31"/>
      <c r="J96" s="31">
        <f t="shared" si="5"/>
        <v>2801.34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1.0505</v>
      </c>
      <c r="I97" s="31"/>
      <c r="J97" s="31">
        <f t="shared" si="5"/>
        <v>1050.5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0.70033000000000001</v>
      </c>
      <c r="I98" s="26">
        <f>I99+I100+I101+I102</f>
        <v>0</v>
      </c>
      <c r="J98" s="23">
        <f>J99+J100+J101+J102</f>
        <v>700.33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0.70033000000000001</v>
      </c>
      <c r="I99" s="31">
        <v>0</v>
      </c>
      <c r="J99" s="31">
        <f>ROUND(H99*1000,2)</f>
        <v>700.33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4.727274000000004</v>
      </c>
      <c r="I103" s="25">
        <f>I104+I105+I106+I107+I108</f>
        <v>17.508374000000003</v>
      </c>
      <c r="J103" s="23">
        <f>J104+J105+J106+J107+J108</f>
        <v>4727.2700000000004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1.1380399999999999</v>
      </c>
      <c r="I106" s="31"/>
      <c r="J106" s="31">
        <f>ROUND(H106*1000,2)</f>
        <v>1138.04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3.5892340000000038</v>
      </c>
      <c r="I108" s="34">
        <f>J197-I138-H181</f>
        <v>17.508374000000003</v>
      </c>
      <c r="J108" s="31">
        <f>ROUND(H108*1000,2)</f>
        <v>3589.23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73.586365999999998</v>
      </c>
      <c r="I109" s="71">
        <f>I110+I111+I112+I113+I114+I115+I116+I117+I118+I119+I120+I121+I122+I123+I124+I125+I126+I127+I128+I129+I130+I131+I132+I133+I134+I135+I136+I137+I138</f>
        <v>73.586365999999998</v>
      </c>
      <c r="J109" s="72">
        <f>J110+J111+J112+J113+J114+J115+J116+J117+J118+J119+J120+J121+J122+J123+J124+J125+J126+J127+J128+J129+J130+J131+J132+J133+J134+J135+J136+J137+J138</f>
        <v>69856.320000000007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2664.32</v>
      </c>
      <c r="H110" s="33">
        <f>ROUND(($I$138*0.05),5)</f>
        <v>2.66432</v>
      </c>
      <c r="I110" s="31"/>
      <c r="J110" s="31">
        <f t="shared" ref="J110:J137" si="6">ROUND(H110*1000,2)</f>
        <v>2664.32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13321.59</v>
      </c>
      <c r="H111" s="33">
        <f>ROUND(($I$138*0.25),5)</f>
        <v>13.32159</v>
      </c>
      <c r="I111" s="31"/>
      <c r="J111" s="31">
        <f t="shared" si="6"/>
        <v>13321.59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6394.36</v>
      </c>
      <c r="H116" s="32">
        <f>ROUND(($I$138*0.12),5)</f>
        <v>6.3943599999999998</v>
      </c>
      <c r="I116" s="31"/>
      <c r="J116" s="31">
        <f t="shared" si="6"/>
        <v>6394.36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20300</v>
      </c>
      <c r="H121" s="34">
        <v>20.3</v>
      </c>
      <c r="I121" s="31">
        <v>20.3</v>
      </c>
      <c r="J121" s="31">
        <f t="shared" si="6"/>
        <v>20300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7992.9500000000007</v>
      </c>
      <c r="H125" s="32">
        <f>ROUND(($I$138*0.15),5)</f>
        <v>7.9929500000000004</v>
      </c>
      <c r="I125" s="31"/>
      <c r="J125" s="31">
        <f t="shared" si="6"/>
        <v>7992.95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5861.5</v>
      </c>
      <c r="H126" s="32">
        <f>ROUND(($I$138*0.11),5)</f>
        <v>5.8615000000000004</v>
      </c>
      <c r="I126" s="31"/>
      <c r="J126" s="31">
        <f t="shared" si="6"/>
        <v>5861.5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3730.0499999999997</v>
      </c>
      <c r="H128" s="32">
        <f>ROUND(($I$138*0.07),5)</f>
        <v>3.7300499999999999</v>
      </c>
      <c r="I128" s="31"/>
      <c r="J128" s="31">
        <f t="shared" si="6"/>
        <v>3730.05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9591.5499999999993</v>
      </c>
      <c r="H129" s="32">
        <f>ROUND(($I$138*0.18),5)</f>
        <v>9.5915499999999998</v>
      </c>
      <c r="I129" s="31"/>
      <c r="J129" s="31">
        <f t="shared" si="6"/>
        <v>9591.5499999999993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3.7300459999999989</v>
      </c>
      <c r="I138" s="34">
        <f>J197*0.7</f>
        <v>53.286365999999994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41.228999999999999</v>
      </c>
      <c r="I151" s="72">
        <f>I152+I153+I154</f>
        <v>41.23</v>
      </c>
      <c r="J151" s="72">
        <f ca="1">J152+J153+J154</f>
        <v>41229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3435.75</v>
      </c>
      <c r="H152" s="32">
        <f ca="1">ROUND((C152*F152*G152/1000),5)</f>
        <v>41.228999999999999</v>
      </c>
      <c r="I152" s="35">
        <v>41.23</v>
      </c>
      <c r="J152" s="31">
        <f ca="1">ROUND(H152*1000,2)</f>
        <v>41229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24.071000000000002</v>
      </c>
      <c r="I169" s="72">
        <f>I170+I171+I172</f>
        <v>24.07</v>
      </c>
      <c r="J169" s="72">
        <f>J170+J171+J172</f>
        <v>24071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24071</v>
      </c>
      <c r="H170" s="32">
        <v>24.071000000000002</v>
      </c>
      <c r="I170" s="35">
        <v>24.07</v>
      </c>
      <c r="J170" s="31">
        <f>ROUND(H170*1000,2)</f>
        <v>24071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77.697999999999993</v>
      </c>
      <c r="I173" s="72">
        <v>77.7</v>
      </c>
      <c r="J173" s="72">
        <f>ROUND(H173*1000,2)</f>
        <v>77698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13.307</v>
      </c>
      <c r="I174" s="72">
        <v>13.31</v>
      </c>
      <c r="J174" s="72">
        <f>ROUND(H174*1000,2)</f>
        <v>13307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1.45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1.45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5.32864</v>
      </c>
      <c r="I178" s="72">
        <f>I179+I180+I181</f>
        <v>31.39</v>
      </c>
      <c r="J178" s="72">
        <f>J179+J180+J181</f>
        <v>5328.64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5.32864</v>
      </c>
      <c r="I181" s="31">
        <v>31.39</v>
      </c>
      <c r="J181" s="31">
        <f>ROUND(H181*1000,2)</f>
        <v>5328.64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498.76872000000003</v>
      </c>
      <c r="I194" s="62">
        <f>I10+I9+I42+I46+I109+I139+I151+I155+I160+I165+I169+I173+I174+I175+I178+I45</f>
        <v>526.28507999999999</v>
      </c>
      <c r="J194" s="63">
        <f ca="1">J10+J9+J42+J46+J109+J139+J151+J155+J160+J165+J169+J173+J174+J175+J178+J45</f>
        <v>348939.87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498.76872000000003</v>
      </c>
      <c r="I195" s="31">
        <f>J195/1000</f>
        <v>499.00647999999995</v>
      </c>
      <c r="J195" s="31">
        <v>499006.48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526.28507999999999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-27.27860000000004</v>
      </c>
      <c r="J197" s="82">
        <v>76.123379999999997</v>
      </c>
    </row>
    <row r="198" spans="1:75" hidden="1" x14ac:dyDescent="0.25">
      <c r="H198" s="49">
        <f>H9+H10+H42+H45+H46+H109+H139+H151+H155+H160+H165+H169+H173+H174+H175+H178+H182</f>
        <v>498.76872000000003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C000"/>
    <pageSetUpPr fitToPage="1"/>
  </sheetPr>
  <dimension ref="A1:CQ209"/>
  <sheetViews>
    <sheetView tabSelected="1" topLeftCell="A183" zoomScale="77" zoomScaleNormal="77" workbookViewId="0">
      <selection activeCell="H186" sqref="H18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87.81</v>
      </c>
      <c r="I9" s="72">
        <v>87.81</v>
      </c>
      <c r="J9" s="72">
        <f>ROUND(H9*1000,2)</f>
        <v>87810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120.22521</v>
      </c>
      <c r="I10" s="76">
        <f>I11+I12+I13+I14+I15+I16+I20+I31+I35+I38+I39+I40+I41+I19</f>
        <v>120.22521000000002</v>
      </c>
      <c r="J10" s="72">
        <f>J11+J12+J13+J14+J15+J16+J20+J31+J35+J38+J39+J40+J41+J19</f>
        <v>120225.21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55.11</v>
      </c>
      <c r="G11" s="31">
        <v>2.29</v>
      </c>
      <c r="H11" s="34">
        <f>ROUND((F11*G11*K11)/1000,5)</f>
        <v>37.734369999999998</v>
      </c>
      <c r="I11" s="31">
        <f t="shared" ref="I11:I30" si="0">H11</f>
        <v>37.734369999999998</v>
      </c>
      <c r="J11" s="31">
        <f>ROUND(F11*G11*K11,2)</f>
        <v>37734.370000000003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248-F11</f>
        <v>192.89</v>
      </c>
      <c r="G12" s="31">
        <v>2</v>
      </c>
      <c r="H12" s="34">
        <f>ROUND((F12*G12*C12)/1000,5)</f>
        <v>20.060559999999999</v>
      </c>
      <c r="I12" s="31">
        <f t="shared" si="0"/>
        <v>20.060559999999999</v>
      </c>
      <c r="J12" s="31">
        <f>ROUND(F12*G12*K12,2)</f>
        <v>20060.560000000001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8.1244700000000005</v>
      </c>
      <c r="I16" s="31">
        <f t="shared" si="0"/>
        <v>8.1244700000000005</v>
      </c>
      <c r="J16" s="31">
        <f>J17+J18</f>
        <v>8124.4699999999993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55.11</v>
      </c>
      <c r="G17" s="31">
        <v>3.29</v>
      </c>
      <c r="H17" s="32">
        <f>ROUND((F17*G17*C17)/1000,5)</f>
        <v>2.1757399999999998</v>
      </c>
      <c r="I17" s="31">
        <f t="shared" si="0"/>
        <v>2.1757399999999998</v>
      </c>
      <c r="J17" s="31">
        <f>ROUND(F17*G17*K17,2)</f>
        <v>2175.7399999999998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192.89</v>
      </c>
      <c r="G18" s="31">
        <v>2.57</v>
      </c>
      <c r="H18" s="32">
        <f>ROUND((F18*G18*C18)/1000,5)</f>
        <v>5.9487300000000003</v>
      </c>
      <c r="I18" s="31">
        <f t="shared" si="0"/>
        <v>5.9487300000000003</v>
      </c>
      <c r="J18" s="31">
        <f>ROUND(F18*G18*K18,2)</f>
        <v>5948.73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4.7539900000000008</v>
      </c>
      <c r="I20" s="31">
        <f t="shared" si="0"/>
        <v>4.7539900000000008</v>
      </c>
      <c r="J20" s="31">
        <f>J21+J22+J23+J24+J25+J26+J27+J28+J29+J30</f>
        <v>4753.99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1260.67</v>
      </c>
      <c r="G21" s="31">
        <v>2.81</v>
      </c>
      <c r="H21" s="32">
        <f t="shared" ref="H21:H30" si="1">ROUND((F21*G21*K21)/1000,5)</f>
        <v>3.5424799999999999</v>
      </c>
      <c r="I21" s="31">
        <f t="shared" si="0"/>
        <v>3.5424799999999999</v>
      </c>
      <c r="J21" s="31">
        <f t="shared" ref="J21:J30" si="2">ROUND(F21*G21*K21,2)</f>
        <v>3542.48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659</v>
      </c>
      <c r="G26" s="31">
        <v>2.64</v>
      </c>
      <c r="H26" s="32">
        <f t="shared" si="1"/>
        <v>0.45778000000000002</v>
      </c>
      <c r="I26" s="31">
        <f t="shared" si="0"/>
        <v>0.45778000000000002</v>
      </c>
      <c r="J26" s="31">
        <f t="shared" si="2"/>
        <v>457.78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9.2172299999999989</v>
      </c>
      <c r="I31" s="31">
        <f>I32+I33+I34</f>
        <v>9.2172299999999989</v>
      </c>
      <c r="J31" s="31">
        <f>J32+J33+J34</f>
        <v>9217.23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341</v>
      </c>
      <c r="G32" s="31">
        <v>2.0099999999999998</v>
      </c>
      <c r="H32" s="32">
        <f>ROUND(F32*G32*K32/1000,5)</f>
        <v>1.3708199999999999</v>
      </c>
      <c r="I32" s="31">
        <f>H32</f>
        <v>1.3708199999999999</v>
      </c>
      <c r="J32" s="31">
        <f>ROUND(H32*1000,2)</f>
        <v>1370.82</v>
      </c>
      <c r="K32" s="3">
        <v>2</v>
      </c>
      <c r="L32" s="38"/>
      <c r="M32" s="38">
        <v>341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341</v>
      </c>
      <c r="G33" s="31">
        <v>7.67</v>
      </c>
      <c r="H33" s="32">
        <f>ROUND(G33*F33*K33/1000,5)</f>
        <v>7.8464099999999997</v>
      </c>
      <c r="I33" s="31">
        <f>H33</f>
        <v>7.8464099999999997</v>
      </c>
      <c r="J33" s="31">
        <f>ROUND(H33*1000,2)</f>
        <v>7846.41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243.68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548.28</v>
      </c>
      <c r="G38" s="31">
        <v>1.65</v>
      </c>
      <c r="H38" s="32">
        <f>ROUND((F38*G38*K38)/1000,5)</f>
        <v>0.90466000000000002</v>
      </c>
      <c r="I38" s="31">
        <f>H38</f>
        <v>0.90466000000000002</v>
      </c>
      <c r="J38" s="31">
        <f>ROUND(F38*G38*K38,2)</f>
        <v>904.66</v>
      </c>
      <c r="K38" s="3">
        <v>1</v>
      </c>
      <c r="L38" s="38">
        <f>M37+M38</f>
        <v>548.28</v>
      </c>
      <c r="M38" s="38">
        <v>304.60000000000002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13.788130000000001</v>
      </c>
      <c r="I42" s="72">
        <f>I43+I44</f>
        <v>13.788130000000001</v>
      </c>
      <c r="J42" s="72">
        <f>J43+J44</f>
        <v>13788.13</v>
      </c>
      <c r="K42" s="73"/>
      <c r="Q42" s="74" t="s">
        <v>327</v>
      </c>
      <c r="R42" s="74">
        <v>42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0.17</v>
      </c>
      <c r="G43" s="31">
        <v>222.21</v>
      </c>
      <c r="H43" s="32">
        <f>ROUND((F43*G43*K43)/1000,5)</f>
        <v>13.788130000000001</v>
      </c>
      <c r="I43" s="31">
        <f>H43</f>
        <v>13.788130000000001</v>
      </c>
      <c r="J43" s="31">
        <f>ROUND(H43*1000,2)</f>
        <v>13788.13</v>
      </c>
      <c r="K43" s="3">
        <v>365</v>
      </c>
      <c r="L43" s="38"/>
      <c r="M43" s="38"/>
      <c r="N43" s="4">
        <f>ROUND(R42*1.45/365,3)</f>
        <v>0.16700000000000001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21.130758</v>
      </c>
      <c r="I46" s="71">
        <f>I47+I53+I63+I68+I77+I85+I98+I103</f>
        <v>21.130758</v>
      </c>
      <c r="J46" s="72">
        <f>J47+J53+J63+J68+J77+J85+J98+J103</f>
        <v>20496.84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1.05654</v>
      </c>
      <c r="I47" s="25">
        <f>I48+I49+I50+I51+I52</f>
        <v>0</v>
      </c>
      <c r="J47" s="23">
        <f>J48+J49+J50+J51+J52</f>
        <v>1056.54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0.63392000000000004</v>
      </c>
      <c r="I49" s="31"/>
      <c r="J49" s="31">
        <f>ROUND(H49*1000,2)</f>
        <v>633.91999999999996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0.42262</v>
      </c>
      <c r="I50" s="31"/>
      <c r="J50" s="31">
        <f>ROUND(H50*1000,2)</f>
        <v>422.62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1.47915</v>
      </c>
      <c r="I53" s="26">
        <f>I54+I55+I56+I57+I58+I59+I60+I61+I62</f>
        <v>0</v>
      </c>
      <c r="J53" s="23">
        <f>J54+J55+J56+J57+J58+J59+J60+J61+J62</f>
        <v>1479.15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1.47915</v>
      </c>
      <c r="I59" s="31"/>
      <c r="J59" s="31">
        <f t="shared" si="3"/>
        <v>1479.15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1.90177</v>
      </c>
      <c r="I68" s="26">
        <f>I69+I70+I71+I72+I75+I76</f>
        <v>0</v>
      </c>
      <c r="J68" s="23">
        <f>J69+J70+J71+J72+J73+J74+J75+J76</f>
        <v>1901.77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1.90177</v>
      </c>
      <c r="I76" s="31"/>
      <c r="J76" s="31">
        <f>ROUND(H76*1000,2)</f>
        <v>1901.77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2.9583000000000004</v>
      </c>
      <c r="I77" s="26">
        <f>I78+I79+I80+I81+I82+I83+I84</f>
        <v>0</v>
      </c>
      <c r="J77" s="23">
        <f>J78+J79+J80+J81+J82+J83+J84</f>
        <v>2324.38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1.47915</v>
      </c>
      <c r="I78" s="31"/>
      <c r="J78" s="31">
        <f t="shared" ref="J78:J83" si="4">ROUND(H78*1000,2)</f>
        <v>1479.15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0.84523000000000004</v>
      </c>
      <c r="I81" s="31"/>
      <c r="J81" s="31">
        <f t="shared" si="4"/>
        <v>845.23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0.63392000000000004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7.1844600000000005</v>
      </c>
      <c r="I85" s="26">
        <f>I86+I87+I88+I89+I90+I91+I92+I93+I94+I95+I96+I97</f>
        <v>0</v>
      </c>
      <c r="J85" s="23">
        <f>J86+J87+J88+J89+J90+J91+J92+J93+J94+J95+J96+J97</f>
        <v>7184.4600000000009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2.5356900000000002</v>
      </c>
      <c r="I90" s="31"/>
      <c r="J90" s="31">
        <f t="shared" si="5"/>
        <v>2535.69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3.3809200000000001</v>
      </c>
      <c r="I96" s="31"/>
      <c r="J96" s="31">
        <f t="shared" si="5"/>
        <v>3380.92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1.2678499999999999</v>
      </c>
      <c r="I97" s="31"/>
      <c r="J97" s="31">
        <f t="shared" si="5"/>
        <v>1267.8499999999999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0.84523000000000004</v>
      </c>
      <c r="I98" s="26">
        <f>I99+I100+I101+I102</f>
        <v>0</v>
      </c>
      <c r="J98" s="23">
        <f>J99+J100+J101+J102</f>
        <v>845.23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0.84523000000000004</v>
      </c>
      <c r="I99" s="31">
        <v>0</v>
      </c>
      <c r="J99" s="31">
        <f>ROUND(H99*1000,2)</f>
        <v>845.23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5.7053080000000005</v>
      </c>
      <c r="I103" s="25">
        <f>I104+I105+I106+I107+I108</f>
        <v>21.130758</v>
      </c>
      <c r="J103" s="23">
        <f>J104+J105+J106+J107+J108</f>
        <v>5705.31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1.3734999999999999</v>
      </c>
      <c r="I106" s="31"/>
      <c r="J106" s="31">
        <f>ROUND(H106*1000,2)</f>
        <v>1373.5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4.3318080000000005</v>
      </c>
      <c r="I108" s="34">
        <f>J197-I138-H181</f>
        <v>21.130758</v>
      </c>
      <c r="J108" s="31">
        <f>ROUND(H108*1000,2)</f>
        <v>4331.8100000000004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97.780001999999982</v>
      </c>
      <c r="I109" s="71">
        <f>I110+I111+I112+I113+I114+I115+I116+I117+I118+I119+I120+I121+I122+I123+I124+I125+I126+I127+I128+I129+I130+I131+I132+I133+I134+I135+I136+I137+I138</f>
        <v>97.781002000000001</v>
      </c>
      <c r="J109" s="72">
        <f>J110+J111+J112+J113+J114+J115+J116+J117+J118+J119+J120+J121+J122+J123+J124+J125+J126+J127+J128+J129+J130+J131+J132+J133+J134+J135+J136+J137+J138</f>
        <v>93278.23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3215.5499999999997</v>
      </c>
      <c r="H110" s="33">
        <f>ROUND(($I$138*0.05),5)</f>
        <v>3.2155499999999999</v>
      </c>
      <c r="I110" s="31"/>
      <c r="J110" s="31">
        <f t="shared" ref="J110:J137" si="6">ROUND(H110*1000,2)</f>
        <v>3215.55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16077.750000000002</v>
      </c>
      <c r="H111" s="33">
        <f>ROUND(($I$138*0.25),5)</f>
        <v>16.077750000000002</v>
      </c>
      <c r="I111" s="31"/>
      <c r="J111" s="31">
        <f t="shared" si="6"/>
        <v>16077.75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7717.32</v>
      </c>
      <c r="H116" s="32">
        <f>ROUND(($I$138*0.12),5)</f>
        <v>7.71732</v>
      </c>
      <c r="I116" s="31"/>
      <c r="J116" s="31">
        <f t="shared" si="6"/>
        <v>7717.32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3764</v>
      </c>
      <c r="H120" s="34">
        <v>3.7639999999999998</v>
      </c>
      <c r="I120" s="31">
        <v>3.76</v>
      </c>
      <c r="J120" s="31">
        <f t="shared" si="6"/>
        <v>3764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29705</v>
      </c>
      <c r="H121" s="34">
        <v>29.704999999999998</v>
      </c>
      <c r="I121" s="31">
        <v>29.71</v>
      </c>
      <c r="J121" s="31">
        <f t="shared" si="6"/>
        <v>29705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9646.65</v>
      </c>
      <c r="H125" s="32">
        <f>ROUND(($I$138*0.15),5)</f>
        <v>9.6466499999999993</v>
      </c>
      <c r="I125" s="31"/>
      <c r="J125" s="31">
        <f t="shared" si="6"/>
        <v>9646.65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7074.21</v>
      </c>
      <c r="H126" s="32">
        <f>ROUND(($I$138*0.11),5)</f>
        <v>7.0742099999999999</v>
      </c>
      <c r="I126" s="31"/>
      <c r="J126" s="31">
        <f t="shared" si="6"/>
        <v>7074.21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4501.7699999999995</v>
      </c>
      <c r="H128" s="32">
        <f>ROUND(($I$138*0.07),5)</f>
        <v>4.5017699999999996</v>
      </c>
      <c r="I128" s="31"/>
      <c r="J128" s="31">
        <f t="shared" si="6"/>
        <v>4501.7700000000004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11575.98</v>
      </c>
      <c r="H129" s="32">
        <f>ROUND(($I$138*0.18),5)</f>
        <v>11.575979999999999</v>
      </c>
      <c r="I129" s="31"/>
      <c r="J129" s="31">
        <f t="shared" si="6"/>
        <v>11575.98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4.5017719999999981</v>
      </c>
      <c r="I138" s="34">
        <f>J197*0.7</f>
        <v>64.311002000000002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43.779000000000003</v>
      </c>
      <c r="I151" s="72">
        <f>I152+I153+I154</f>
        <v>43.78</v>
      </c>
      <c r="J151" s="72">
        <f ca="1">J152+J153+J154</f>
        <v>43779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3648.25</v>
      </c>
      <c r="H152" s="32">
        <f ca="1">ROUND((C152*F152*G152/1000),5)</f>
        <v>43.779000000000003</v>
      </c>
      <c r="I152" s="35">
        <v>43.78</v>
      </c>
      <c r="J152" s="31">
        <f ca="1">ROUND(H152*1000,2)</f>
        <v>43779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24.635000000000002</v>
      </c>
      <c r="I169" s="72">
        <f>I170+I171+I172</f>
        <v>24.64</v>
      </c>
      <c r="J169" s="72">
        <f>J170+J171+J172</f>
        <v>24635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24635</v>
      </c>
      <c r="H170" s="32">
        <v>24.635000000000002</v>
      </c>
      <c r="I170" s="35">
        <v>24.64</v>
      </c>
      <c r="J170" s="31">
        <f>ROUND(H170*1000,2)</f>
        <v>24635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79.527000000000001</v>
      </c>
      <c r="I173" s="72">
        <v>79.53</v>
      </c>
      <c r="J173" s="72">
        <f>ROUND(H173*1000,2)</f>
        <v>79527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7.6879999999999997</v>
      </c>
      <c r="I174" s="72">
        <v>7.69</v>
      </c>
      <c r="J174" s="72">
        <f>ROUND(H174*1000,2)</f>
        <v>7688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6.4310999999999998</v>
      </c>
      <c r="I178" s="72">
        <f>I179+I180+I181</f>
        <v>32.119999999999997</v>
      </c>
      <c r="J178" s="72">
        <f>J179+J180+J181</f>
        <v>6431.1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6.4310999999999998</v>
      </c>
      <c r="I181" s="31">
        <v>32.119999999999997</v>
      </c>
      <c r="J181" s="31">
        <f>ROUND(H181*1000,2)</f>
        <v>6431.1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510.68807999999996</v>
      </c>
      <c r="I194" s="62">
        <f>I10+I9+I42+I46+I109+I139+I151+I155+I160+I165+I169+I173+I174+I175+I178+I45</f>
        <v>536.39897999999994</v>
      </c>
      <c r="J194" s="63">
        <f ca="1">J10+J9+J42+J46+J109+J139+J151+J155+J160+J165+J169+J173+J174+J175+J178+J45</f>
        <v>362319.32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510.68808000000001</v>
      </c>
      <c r="I195" s="31">
        <f>J195/1000</f>
        <v>510.68808000000001</v>
      </c>
      <c r="J195" s="31">
        <v>510688.08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536.39897999999994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-25.710899999999924</v>
      </c>
      <c r="J197" s="82">
        <v>91.872860000000003</v>
      </c>
    </row>
    <row r="198" spans="1:75" hidden="1" x14ac:dyDescent="0.25">
      <c r="H198" s="49">
        <f>H9+H10+H42+H45+H46+H109+H139+H151+H155+H160+H165+H169+H173+H174+H175+H178+H182</f>
        <v>510.68807999999996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100.76</v>
      </c>
      <c r="I9" s="72">
        <v>100.76</v>
      </c>
      <c r="J9" s="72">
        <f>ROUND(H9*1000,2)</f>
        <v>100760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117.14681000000002</v>
      </c>
      <c r="I10" s="76">
        <f>I11+I12+I13+I14+I15+I16+I20+I31+I35+I38+I39+I40+I41+I19</f>
        <v>117.14681</v>
      </c>
      <c r="J10" s="72">
        <f>J11+J12+J13+J14+J15+J16+J20+J31+J35+J38+J39+J40+J41+J19</f>
        <v>117146.80999999998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47.56</v>
      </c>
      <c r="G11" s="31">
        <v>2.29</v>
      </c>
      <c r="H11" s="34">
        <f>ROUND((F11*G11*K11)/1000,5)</f>
        <v>32.564810000000001</v>
      </c>
      <c r="I11" s="31">
        <f t="shared" ref="I11:I30" si="0">H11</f>
        <v>32.564810000000001</v>
      </c>
      <c r="J11" s="31">
        <f>ROUND(F11*G11*K11,2)</f>
        <v>32564.81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214-F11</f>
        <v>166.44</v>
      </c>
      <c r="G12" s="31">
        <v>2</v>
      </c>
      <c r="H12" s="34">
        <f>ROUND((F12*G12*C12)/1000,5)</f>
        <v>17.309760000000001</v>
      </c>
      <c r="I12" s="31">
        <f t="shared" si="0"/>
        <v>17.309760000000001</v>
      </c>
      <c r="J12" s="31">
        <f>ROUND(F12*G12*K12,2)</f>
        <v>17309.759999999998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7.0106799999999998</v>
      </c>
      <c r="I16" s="31">
        <f t="shared" si="0"/>
        <v>7.0106799999999998</v>
      </c>
      <c r="J16" s="31">
        <f>J17+J18</f>
        <v>7010.68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47.56</v>
      </c>
      <c r="G17" s="31">
        <v>3.29</v>
      </c>
      <c r="H17" s="32">
        <f>ROUND((F17*G17*C17)/1000,5)</f>
        <v>1.87767</v>
      </c>
      <c r="I17" s="31">
        <f t="shared" si="0"/>
        <v>1.87767</v>
      </c>
      <c r="J17" s="31">
        <f>ROUND(F17*G17*K17,2)</f>
        <v>1877.67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166.44</v>
      </c>
      <c r="G18" s="31">
        <v>2.57</v>
      </c>
      <c r="H18" s="32">
        <f>ROUND((F18*G18*C18)/1000,5)</f>
        <v>5.1330099999999996</v>
      </c>
      <c r="I18" s="31">
        <f t="shared" si="0"/>
        <v>5.1330099999999996</v>
      </c>
      <c r="J18" s="31">
        <f>ROUND(F18*G18*K18,2)</f>
        <v>5133.01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9.1229899999999997</v>
      </c>
      <c r="I20" s="31">
        <f t="shared" si="0"/>
        <v>9.1229899999999997</v>
      </c>
      <c r="J20" s="31">
        <f>J21+J22+J23+J24+J25+J26+J27+J28+J29+J30</f>
        <v>9122.9899999999961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2921.67</v>
      </c>
      <c r="G21" s="31">
        <v>2.81</v>
      </c>
      <c r="H21" s="32">
        <f t="shared" ref="H21:H30" si="1">ROUND((F21*G21*K21)/1000,5)</f>
        <v>8.2098899999999997</v>
      </c>
      <c r="I21" s="31">
        <f t="shared" si="0"/>
        <v>8.2098899999999997</v>
      </c>
      <c r="J21" s="31">
        <f t="shared" ref="J21:J30" si="2">ROUND(F21*G21*K21,2)</f>
        <v>8209.89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658</v>
      </c>
      <c r="G26" s="31">
        <v>2.64</v>
      </c>
      <c r="H26" s="32">
        <f t="shared" si="1"/>
        <v>0.18057999999999999</v>
      </c>
      <c r="I26" s="31">
        <f t="shared" si="0"/>
        <v>0.18057999999999999</v>
      </c>
      <c r="J26" s="31">
        <f t="shared" si="2"/>
        <v>180.58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10.78497</v>
      </c>
      <c r="I31" s="31">
        <f>I32+I33+I34</f>
        <v>10.78497</v>
      </c>
      <c r="J31" s="31">
        <f>J32+J33+J34</f>
        <v>10784.97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399</v>
      </c>
      <c r="G32" s="31">
        <v>2.0099999999999998</v>
      </c>
      <c r="H32" s="32">
        <f>ROUND(F32*G32*K32/1000,5)</f>
        <v>1.60398</v>
      </c>
      <c r="I32" s="31">
        <f>H32</f>
        <v>1.60398</v>
      </c>
      <c r="J32" s="31">
        <f>ROUND(H32*1000,2)</f>
        <v>1603.98</v>
      </c>
      <c r="K32" s="3">
        <v>2</v>
      </c>
      <c r="L32" s="38"/>
      <c r="M32" s="38">
        <v>399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399</v>
      </c>
      <c r="G33" s="31">
        <v>7.67</v>
      </c>
      <c r="H33" s="32">
        <f>ROUND(G33*F33*K33/1000,5)</f>
        <v>9.1809899999999995</v>
      </c>
      <c r="I33" s="31">
        <f>H33</f>
        <v>9.1809899999999995</v>
      </c>
      <c r="J33" s="31">
        <f>ROUND(H33*1000,2)</f>
        <v>9180.99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248.8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559.79999999999995</v>
      </c>
      <c r="G38" s="31">
        <v>1.65</v>
      </c>
      <c r="H38" s="32">
        <f>ROUND((F38*G38*K38)/1000,5)</f>
        <v>0.92366999999999999</v>
      </c>
      <c r="I38" s="31">
        <f>H38</f>
        <v>0.92366999999999999</v>
      </c>
      <c r="J38" s="31">
        <f>ROUND(F38*G38*K38,2)</f>
        <v>923.67</v>
      </c>
      <c r="K38" s="3">
        <v>1</v>
      </c>
      <c r="L38" s="38">
        <f>M37+M38</f>
        <v>559.79999999999995</v>
      </c>
      <c r="M38" s="38">
        <v>311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5.6774699999999996</v>
      </c>
      <c r="I42" s="72">
        <f>I43+I44</f>
        <v>5.6774699999999996</v>
      </c>
      <c r="J42" s="72">
        <f>J43+J44</f>
        <v>5677.47</v>
      </c>
      <c r="K42" s="73"/>
      <c r="Q42" s="74" t="s">
        <v>327</v>
      </c>
      <c r="R42" s="74">
        <v>17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7.0000000000000007E-2</v>
      </c>
      <c r="G43" s="31">
        <v>222.21</v>
      </c>
      <c r="H43" s="32">
        <f>ROUND((F43*G43*K43)/1000,5)</f>
        <v>5.6774699999999996</v>
      </c>
      <c r="I43" s="31">
        <f>H43</f>
        <v>5.6774699999999996</v>
      </c>
      <c r="J43" s="31">
        <f>ROUND(H43*1000,2)</f>
        <v>5677.47</v>
      </c>
      <c r="K43" s="3">
        <v>365</v>
      </c>
      <c r="L43" s="38"/>
      <c r="M43" s="38"/>
      <c r="N43" s="4">
        <f>ROUND(R42*1.45/365,3)</f>
        <v>6.8000000000000005E-2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24.640762000000002</v>
      </c>
      <c r="I46" s="71">
        <f>I47+I53+I63+I68+I77+I85+I98+I103</f>
        <v>24.640762000000006</v>
      </c>
      <c r="J46" s="72">
        <f>J47+J53+J63+J68+J77+J85+J98+J103</f>
        <v>23901.54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1.23204</v>
      </c>
      <c r="I47" s="25">
        <f>I48+I49+I50+I51+I52</f>
        <v>0</v>
      </c>
      <c r="J47" s="23">
        <f>J48+J49+J50+J51+J52</f>
        <v>1232.04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0.73921999999999999</v>
      </c>
      <c r="I49" s="31"/>
      <c r="J49" s="31">
        <f>ROUND(H49*1000,2)</f>
        <v>739.22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0.49281999999999998</v>
      </c>
      <c r="I50" s="31"/>
      <c r="J50" s="31">
        <f>ROUND(H50*1000,2)</f>
        <v>492.82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1.72485</v>
      </c>
      <c r="I53" s="26">
        <f>I54+I55+I56+I57+I58+I59+I60+I61+I62</f>
        <v>0</v>
      </c>
      <c r="J53" s="23">
        <f>J54+J55+J56+J57+J58+J59+J60+J61+J62</f>
        <v>1724.85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1.72485</v>
      </c>
      <c r="I59" s="31"/>
      <c r="J59" s="31">
        <f t="shared" si="3"/>
        <v>1724.85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2.21767</v>
      </c>
      <c r="I68" s="26">
        <f>I69+I70+I71+I72+I75+I76</f>
        <v>0</v>
      </c>
      <c r="J68" s="23">
        <f>J69+J70+J71+J72+J73+J74+J75+J76</f>
        <v>2217.67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2.21767</v>
      </c>
      <c r="I76" s="31"/>
      <c r="J76" s="31">
        <f>ROUND(H76*1000,2)</f>
        <v>2217.67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3.4497</v>
      </c>
      <c r="I77" s="26">
        <f>I78+I79+I80+I81+I82+I83+I84</f>
        <v>0</v>
      </c>
      <c r="J77" s="23">
        <f>J78+J79+J80+J81+J82+J83+J84</f>
        <v>2710.48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1.72485</v>
      </c>
      <c r="I78" s="31"/>
      <c r="J78" s="31">
        <f t="shared" ref="J78:J83" si="4">ROUND(H78*1000,2)</f>
        <v>1724.85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0.98563000000000001</v>
      </c>
      <c r="I81" s="31"/>
      <c r="J81" s="31">
        <f t="shared" si="4"/>
        <v>985.63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0.73921999999999999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8.3778600000000001</v>
      </c>
      <c r="I85" s="26">
        <f>I86+I87+I88+I89+I90+I91+I92+I93+I94+I95+I96+I97</f>
        <v>0</v>
      </c>
      <c r="J85" s="23">
        <f>J86+J87+J88+J89+J90+J91+J92+J93+J94+J95+J96+J97</f>
        <v>8377.86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2.95689</v>
      </c>
      <c r="I90" s="31"/>
      <c r="J90" s="31">
        <f t="shared" si="5"/>
        <v>2956.89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3.94252</v>
      </c>
      <c r="I96" s="31"/>
      <c r="J96" s="31">
        <f t="shared" si="5"/>
        <v>3942.52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1.47845</v>
      </c>
      <c r="I97" s="31"/>
      <c r="J97" s="31">
        <f t="shared" si="5"/>
        <v>1478.45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0.98563000000000001</v>
      </c>
      <c r="I98" s="26">
        <f>I99+I100+I101+I102</f>
        <v>0</v>
      </c>
      <c r="J98" s="23">
        <f>J99+J100+J101+J102</f>
        <v>985.63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0.98563000000000001</v>
      </c>
      <c r="I99" s="31">
        <v>0</v>
      </c>
      <c r="J99" s="31">
        <f>ROUND(H99*1000,2)</f>
        <v>985.63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6.6530120000000021</v>
      </c>
      <c r="I103" s="25">
        <f>I104+I105+I106+I107+I108</f>
        <v>24.640762000000006</v>
      </c>
      <c r="J103" s="23">
        <f>J104+J105+J106+J107+J108</f>
        <v>6653.01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1.60165</v>
      </c>
      <c r="I106" s="31"/>
      <c r="J106" s="31">
        <f>ROUND(H106*1000,2)</f>
        <v>1601.65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5.0513620000000019</v>
      </c>
      <c r="I108" s="34">
        <f>J197-I138-H181</f>
        <v>24.640762000000006</v>
      </c>
      <c r="J108" s="31">
        <f>ROUND(H108*1000,2)</f>
        <v>5051.3599999999997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111.20661799999999</v>
      </c>
      <c r="I109" s="71">
        <f>I110+I111+I112+I113+I114+I115+I116+I117+I118+I119+I120+I121+I122+I123+I124+I125+I126+I127+I128+I129+I130+I131+I132+I133+I134+I135+I136+I137+I138</f>
        <v>111.21361799999998</v>
      </c>
      <c r="J109" s="72">
        <f>J110+J111+J112+J113+J114+J115+J116+J117+J118+J119+J120+J121+J122+J123+J124+J125+J126+J127+J128+J129+J130+J131+J132+J133+J134+J135+J136+J137+J138</f>
        <v>105957.05000000002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3749.6800000000003</v>
      </c>
      <c r="H110" s="33">
        <f>ROUND(($I$138*0.05),5)</f>
        <v>3.7496800000000001</v>
      </c>
      <c r="I110" s="31"/>
      <c r="J110" s="31">
        <f t="shared" ref="J110:J137" si="6">ROUND(H110*1000,2)</f>
        <v>3749.68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18748.400000000001</v>
      </c>
      <c r="H111" s="33">
        <f>ROUND(($I$138*0.25),5)</f>
        <v>18.7484</v>
      </c>
      <c r="I111" s="31"/>
      <c r="J111" s="31">
        <f t="shared" si="6"/>
        <v>18748.400000000001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8999.2300000000014</v>
      </c>
      <c r="H116" s="32">
        <f>ROUND(($I$138*0.12),5)</f>
        <v>8.9992300000000007</v>
      </c>
      <c r="I116" s="31"/>
      <c r="J116" s="31">
        <f t="shared" si="6"/>
        <v>8999.23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2657</v>
      </c>
      <c r="H120" s="34">
        <v>2.657</v>
      </c>
      <c r="I120" s="31">
        <v>2.66</v>
      </c>
      <c r="J120" s="31">
        <f t="shared" si="6"/>
        <v>2657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33556</v>
      </c>
      <c r="H121" s="34">
        <v>33.555999999999997</v>
      </c>
      <c r="I121" s="31">
        <v>33.56</v>
      </c>
      <c r="J121" s="31">
        <f t="shared" si="6"/>
        <v>33556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11249.04</v>
      </c>
      <c r="H125" s="32">
        <f>ROUND(($I$138*0.15),5)</f>
        <v>11.249040000000001</v>
      </c>
      <c r="I125" s="31"/>
      <c r="J125" s="31">
        <f t="shared" si="6"/>
        <v>11249.04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8249.2999999999993</v>
      </c>
      <c r="H126" s="32">
        <f>ROUND(($I$138*0.11),5)</f>
        <v>8.2492999999999999</v>
      </c>
      <c r="I126" s="31"/>
      <c r="J126" s="31">
        <f t="shared" si="6"/>
        <v>8249.2999999999993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5249.55</v>
      </c>
      <c r="H128" s="32">
        <f>ROUND(($I$138*0.07),5)</f>
        <v>5.2495500000000002</v>
      </c>
      <c r="I128" s="31"/>
      <c r="J128" s="31">
        <f t="shared" si="6"/>
        <v>5249.55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13498.849999999999</v>
      </c>
      <c r="H129" s="32">
        <f>ROUND(($I$138*0.18),5)</f>
        <v>13.498849999999999</v>
      </c>
      <c r="I129" s="31"/>
      <c r="J129" s="31">
        <f t="shared" si="6"/>
        <v>13498.85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5.249567999999984</v>
      </c>
      <c r="I138" s="34">
        <f>J197*0.7</f>
        <v>74.993617999999984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41.228999999999999</v>
      </c>
      <c r="I151" s="72">
        <f>I152+I153+I154</f>
        <v>41.23</v>
      </c>
      <c r="J151" s="72">
        <f ca="1">J152+J153+J154</f>
        <v>41229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3435.75</v>
      </c>
      <c r="H152" s="32">
        <f ca="1">ROUND((C152*F152*G152/1000),5)</f>
        <v>41.228999999999999</v>
      </c>
      <c r="I152" s="35">
        <v>41.23</v>
      </c>
      <c r="J152" s="31">
        <f ca="1">ROUND(H152*1000,2)</f>
        <v>41229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28.265999999999998</v>
      </c>
      <c r="I169" s="72">
        <f>I170+I171+I172</f>
        <v>28.27</v>
      </c>
      <c r="J169" s="72">
        <f>J170+J171+J172</f>
        <v>28266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28266</v>
      </c>
      <c r="H170" s="32">
        <v>28.265999999999998</v>
      </c>
      <c r="I170" s="35">
        <v>28.27</v>
      </c>
      <c r="J170" s="31">
        <f>ROUND(H170*1000,2)</f>
        <v>28266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144.697</v>
      </c>
      <c r="I173" s="72">
        <v>144.69999999999999</v>
      </c>
      <c r="J173" s="72">
        <f>ROUND(H173*1000,2)</f>
        <v>144697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2.6019999999999999</v>
      </c>
      <c r="I174" s="72">
        <v>2.6</v>
      </c>
      <c r="J174" s="72">
        <f>ROUND(H174*1000,2)</f>
        <v>2602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7.4993600000000002</v>
      </c>
      <c r="I178" s="72">
        <f>I179+I180+I181</f>
        <v>36.86</v>
      </c>
      <c r="J178" s="72">
        <f>J179+J180+J181</f>
        <v>7499.36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7.4993600000000002</v>
      </c>
      <c r="I181" s="31">
        <v>36.86</v>
      </c>
      <c r="J181" s="31">
        <f>ROUND(H181*1000,2)</f>
        <v>7499.36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585.97889999999995</v>
      </c>
      <c r="I194" s="62">
        <f>I10+I9+I42+I46+I109+I139+I151+I155+I160+I165+I169+I173+I174+I175+I178+I45</f>
        <v>615.36253999999997</v>
      </c>
      <c r="J194" s="63">
        <f ca="1">J10+J9+J42+J46+J109+J139+J151+J155+J160+J165+J169+J173+J174+J175+J178+J45</f>
        <v>442025.96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585.97889999999995</v>
      </c>
      <c r="I195" s="31">
        <f>J195/1000</f>
        <v>585.97890000000007</v>
      </c>
      <c r="J195" s="31">
        <v>585978.9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615.36253999999997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-29.3836399999999</v>
      </c>
      <c r="J197" s="82">
        <v>107.13373999999999</v>
      </c>
    </row>
    <row r="198" spans="1:75" hidden="1" x14ac:dyDescent="0.25">
      <c r="H198" s="49">
        <f>H9+H10+H42+H45+H46+H109+H139+H151+H155+H160+H165+H169+H173+H174+H175+H178+H182</f>
        <v>585.97889999999995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439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30.583300000000001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166.57</v>
      </c>
      <c r="I9" s="72">
        <v>166.57</v>
      </c>
      <c r="J9" s="72">
        <f>ROUND(H9*1000,2)</f>
        <v>166570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191.37123999999997</v>
      </c>
      <c r="I10" s="76">
        <f>I11+I12+I13+I14+I15+I16+I20+I31+I35+I38+I39+I40+I41+I19</f>
        <v>191.37123999999997</v>
      </c>
      <c r="J10" s="72">
        <f>J11+J12+J13+J14+J15+J16+J20+J31+J35+J38+J39+J40+J41+J19</f>
        <v>167324.13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115.6</v>
      </c>
      <c r="G11" s="31">
        <v>1.67</v>
      </c>
      <c r="H11" s="34">
        <f>ROUND((F11*G11*K11)/1000,5)</f>
        <v>57.722549999999998</v>
      </c>
      <c r="I11" s="31">
        <f>H11</f>
        <v>57.722549999999998</v>
      </c>
      <c r="J11" s="31">
        <f>ROUND(F11*G11*K11,2)</f>
        <v>57722.55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289-F11</f>
        <v>173.4</v>
      </c>
      <c r="G12" s="31">
        <v>1.27</v>
      </c>
      <c r="H12" s="34">
        <f>ROUND((F12*G12*C12)/1000,5)</f>
        <v>22.902670000000001</v>
      </c>
      <c r="I12" s="31">
        <f>H12</f>
        <v>22.902670000000001</v>
      </c>
      <c r="J12" s="31">
        <f>ROUND(F12*G12*K12,2)</f>
        <v>11451.34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25.191549999999999</v>
      </c>
      <c r="I16" s="31">
        <f t="shared" ref="I16:I29" si="0">H16</f>
        <v>25.191549999999999</v>
      </c>
      <c r="J16" s="31">
        <f>J17+J18</f>
        <v>12595.77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115.6</v>
      </c>
      <c r="G17" s="31">
        <v>4.07</v>
      </c>
      <c r="H17" s="32">
        <f>ROUND((F17*G17*C17)/1000,5)</f>
        <v>11.29181</v>
      </c>
      <c r="I17" s="31">
        <f t="shared" si="0"/>
        <v>11.29181</v>
      </c>
      <c r="J17" s="31">
        <f>ROUND(F17*G17*K17,2)</f>
        <v>5645.9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173.4</v>
      </c>
      <c r="G18" s="31">
        <v>3.34</v>
      </c>
      <c r="H18" s="32">
        <f>ROUND((F18*G18*C18)/1000,5)</f>
        <v>13.89974</v>
      </c>
      <c r="I18" s="31">
        <f t="shared" si="0"/>
        <v>13.89974</v>
      </c>
      <c r="J18" s="31">
        <f>ROUND(F18*G18*K18,2)</f>
        <v>6949.87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6.9258400000000009</v>
      </c>
      <c r="I20" s="31">
        <f t="shared" si="0"/>
        <v>6.9258400000000009</v>
      </c>
      <c r="J20" s="31">
        <f>J21+J22+J23+J24+J25+J26+J27+J28+J29+J30</f>
        <v>6925.840000000002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2043.33</v>
      </c>
      <c r="G21" s="31">
        <v>2.81</v>
      </c>
      <c r="H21" s="32">
        <f t="shared" ref="H21:H30" si="1">ROUND((F21*G21*K21)/1000,5)</f>
        <v>5.7417600000000002</v>
      </c>
      <c r="I21" s="31">
        <f t="shared" si="0"/>
        <v>5.7417600000000002</v>
      </c>
      <c r="J21" s="31">
        <f t="shared" ref="J21:J29" si="2">ROUND(F21*G21*K21,2)</f>
        <v>5741.76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653</v>
      </c>
      <c r="G26" s="31">
        <v>2.64</v>
      </c>
      <c r="H26" s="32">
        <f t="shared" si="1"/>
        <v>0.57816000000000001</v>
      </c>
      <c r="I26" s="31">
        <f t="shared" si="0"/>
        <v>0.57816000000000001</v>
      </c>
      <c r="J26" s="31">
        <f t="shared" si="2"/>
        <v>578.16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75.968639999999994</v>
      </c>
      <c r="I31" s="31">
        <f>I32+I33+I34</f>
        <v>75.968639999999994</v>
      </c>
      <c r="J31" s="31">
        <f>J32+J33+J34</f>
        <v>75968.639999999999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1056</v>
      </c>
      <c r="G32" s="31">
        <v>2.0099999999999998</v>
      </c>
      <c r="H32" s="32">
        <f>ROUND(F32*G32*K32/1000,5)</f>
        <v>4.24512</v>
      </c>
      <c r="I32" s="31">
        <f>H32</f>
        <v>4.24512</v>
      </c>
      <c r="J32" s="31">
        <f>ROUND(H32*1000,2)</f>
        <v>4245.12</v>
      </c>
      <c r="K32" s="3">
        <v>2</v>
      </c>
      <c r="L32" s="38"/>
      <c r="M32" s="38">
        <v>1056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1056</v>
      </c>
      <c r="G33" s="31">
        <v>7.67</v>
      </c>
      <c r="H33" s="32">
        <f>ROUND(G33*F33*K33/1000,5)</f>
        <v>24.298559999999998</v>
      </c>
      <c r="I33" s="31">
        <f>H33</f>
        <v>24.298559999999998</v>
      </c>
      <c r="J33" s="31">
        <f>ROUND(H33*1000,2)</f>
        <v>24298.560000000001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1056</v>
      </c>
      <c r="G34" s="31">
        <v>14.97</v>
      </c>
      <c r="H34" s="32">
        <f>ROUND(G34*F34*K34/1000,5)</f>
        <v>47.424959999999999</v>
      </c>
      <c r="I34" s="31">
        <f>H34</f>
        <v>47.424959999999999</v>
      </c>
      <c r="J34" s="31">
        <f>ROUND(H34*1000,2)</f>
        <v>47424.959999999999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573.44000000000005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1290.24</v>
      </c>
      <c r="G38" s="31">
        <v>1.65</v>
      </c>
      <c r="H38" s="32">
        <f>ROUND((F38*G38*K38)/1000,5)</f>
        <v>2.1288999999999998</v>
      </c>
      <c r="I38" s="31">
        <f>H38</f>
        <v>2.1288999999999998</v>
      </c>
      <c r="J38" s="31">
        <f>ROUND(F38*G38*K38,2)</f>
        <v>2128.9</v>
      </c>
      <c r="K38" s="3">
        <v>1</v>
      </c>
      <c r="L38" s="38">
        <f>M37+M38</f>
        <v>1290.24</v>
      </c>
      <c r="M38" s="38">
        <v>716.8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135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0.53600000000000003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40.195202000000016</v>
      </c>
      <c r="I46" s="71">
        <f>I47+I53+I63+I68+I77+I85+I98+I103</f>
        <v>40.195202000000016</v>
      </c>
      <c r="J46" s="72">
        <f>J47+J53+J63+J68+J77+J85+J98+J103</f>
        <v>38989.340000000004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2.00976</v>
      </c>
      <c r="I47" s="25">
        <f>I48+I49+I50+I51+I52</f>
        <v>0</v>
      </c>
      <c r="J47" s="23">
        <f>J48+J49+J50+J51+J52</f>
        <v>2009.7599999999998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1.2058599999999999</v>
      </c>
      <c r="I49" s="31"/>
      <c r="J49" s="31">
        <f>ROUND(H49*1000,2)</f>
        <v>1205.8599999999999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0.80389999999999995</v>
      </c>
      <c r="I50" s="31"/>
      <c r="J50" s="31">
        <f>ROUND(H50*1000,2)</f>
        <v>803.9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2.81366</v>
      </c>
      <c r="I53" s="26">
        <f>I54+I55+I56+I57+I58+I59+I60+I61+I62</f>
        <v>0</v>
      </c>
      <c r="J53" s="23">
        <f>J54+J55+J56+J57+J58+J59+J60+J61+J62</f>
        <v>2813.66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2.81366</v>
      </c>
      <c r="I59" s="31"/>
      <c r="J59" s="31">
        <f t="shared" si="3"/>
        <v>2813.66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3.6175700000000002</v>
      </c>
      <c r="I68" s="26">
        <f>I69+I70+I71+I72+I75+I76</f>
        <v>0</v>
      </c>
      <c r="J68" s="23">
        <f>J69+J70+J71+J72+J73+J74+J75+J76</f>
        <v>3617.57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3.6175700000000002</v>
      </c>
      <c r="I76" s="31"/>
      <c r="J76" s="31">
        <f>ROUND(H76*1000,2)</f>
        <v>3617.57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5.6273300000000006</v>
      </c>
      <c r="I77" s="26">
        <f>I78+I79+I80+I81+I82+I83+I84</f>
        <v>0</v>
      </c>
      <c r="J77" s="23">
        <f>J78+J79+J80+J81+J82+J83+J84</f>
        <v>4421.4699999999993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2.81366</v>
      </c>
      <c r="I78" s="31"/>
      <c r="J78" s="31">
        <f t="shared" ref="J78:J83" si="4">ROUND(H78*1000,2)</f>
        <v>2813.66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1.60781</v>
      </c>
      <c r="I81" s="31"/>
      <c r="J81" s="31">
        <f t="shared" si="4"/>
        <v>1607.81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1.2058599999999999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13.666359999999999</v>
      </c>
      <c r="I85" s="26">
        <f>I86+I87+I88+I89+I90+I91+I92+I93+I94+I95+I96+I97</f>
        <v>0</v>
      </c>
      <c r="J85" s="23">
        <f>J86+J87+J88+J89+J90+J91+J92+J93+J94+J95+J96+J97</f>
        <v>13666.36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4.8234199999999996</v>
      </c>
      <c r="I90" s="31"/>
      <c r="J90" s="31">
        <f t="shared" si="5"/>
        <v>4823.42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6.4312300000000002</v>
      </c>
      <c r="I96" s="31"/>
      <c r="J96" s="31">
        <f t="shared" si="5"/>
        <v>6431.23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2.4117099999999998</v>
      </c>
      <c r="I97" s="31"/>
      <c r="J97" s="31">
        <f t="shared" si="5"/>
        <v>2411.71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1.60781</v>
      </c>
      <c r="I98" s="26">
        <f>I99+I100+I101+I102</f>
        <v>0</v>
      </c>
      <c r="J98" s="23">
        <f>J99+J100+J101+J102</f>
        <v>1607.81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1.60781</v>
      </c>
      <c r="I99" s="31">
        <v>0</v>
      </c>
      <c r="J99" s="31">
        <f>ROUND(H99*1000,2)</f>
        <v>1607.81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10.852712000000016</v>
      </c>
      <c r="I103" s="25">
        <f>I104+I105+I106+I107+I108</f>
        <v>40.195202000000016</v>
      </c>
      <c r="J103" s="23">
        <f>J104+J105+J106+J107+J108</f>
        <v>10852.710000000001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2.6126900000000002</v>
      </c>
      <c r="I106" s="31"/>
      <c r="J106" s="31">
        <f>ROUND(H106*1000,2)</f>
        <v>2612.69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8.2400220000000157</v>
      </c>
      <c r="I108" s="34">
        <f>J197-I138-H181</f>
        <v>40.195202000000016</v>
      </c>
      <c r="J108" s="31">
        <f>ROUND(H108*1000,2)</f>
        <v>8240.02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153.85621800000001</v>
      </c>
      <c r="I109" s="71">
        <f>I110+I111+I112+I113+I114+I115+I116+I117+I118+I119+I120+I121+I122+I123+I124+I125+I126+I127+I128+I129+I130+I131+I132+I133+I134+I135+I136+I137+I138</f>
        <v>153.85321800000003</v>
      </c>
      <c r="J109" s="72">
        <f>J110+J111+J112+J113+J114+J115+J116+J117+J118+J119+J120+J121+J122+J123+J124+J125+J126+J127+J128+J129+J130+J131+J132+J133+J134+J135+J136+J137+J138</f>
        <v>145292.88999999998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6116.6600000000008</v>
      </c>
      <c r="H110" s="33">
        <f>ROUND(($I$138*0.05),5)</f>
        <v>6.1166600000000004</v>
      </c>
      <c r="I110" s="31"/>
      <c r="J110" s="31">
        <f t="shared" ref="J110:J137" si="6">ROUND(H110*1000,2)</f>
        <v>6116.66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30583.300000000003</v>
      </c>
      <c r="H111" s="33">
        <f>ROUND(($I$138*0.25),5)</f>
        <v>30.583300000000001</v>
      </c>
      <c r="I111" s="31"/>
      <c r="J111" s="31">
        <f t="shared" si="6"/>
        <v>30583.3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14679.99</v>
      </c>
      <c r="H116" s="32">
        <f>ROUND(($I$138*0.12),5)</f>
        <v>14.67999</v>
      </c>
      <c r="I116" s="31"/>
      <c r="J116" s="31">
        <f t="shared" si="6"/>
        <v>14679.99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31523</v>
      </c>
      <c r="H121" s="34">
        <v>31.523</v>
      </c>
      <c r="I121" s="31">
        <v>31.52</v>
      </c>
      <c r="J121" s="31">
        <f t="shared" si="6"/>
        <v>31523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18349.98</v>
      </c>
      <c r="H125" s="32">
        <f>ROUND(($I$138*0.15),5)</f>
        <v>18.349979999999999</v>
      </c>
      <c r="I125" s="31"/>
      <c r="J125" s="31">
        <f t="shared" si="6"/>
        <v>18349.98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13456.65</v>
      </c>
      <c r="H126" s="32">
        <f>ROUND(($I$138*0.11),5)</f>
        <v>13.45665</v>
      </c>
      <c r="I126" s="31"/>
      <c r="J126" s="31">
        <f t="shared" si="6"/>
        <v>13456.65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8563.33</v>
      </c>
      <c r="H128" s="32">
        <f>ROUND(($I$138*0.07),5)</f>
        <v>8.5633300000000006</v>
      </c>
      <c r="I128" s="31"/>
      <c r="J128" s="31">
        <f t="shared" si="6"/>
        <v>8563.33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22019.98</v>
      </c>
      <c r="H129" s="32">
        <f>ROUND(($I$138*0.18),5)</f>
        <v>22.01998</v>
      </c>
      <c r="I129" s="31"/>
      <c r="J129" s="31">
        <f t="shared" si="6"/>
        <v>22019.98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8.5633280000000127</v>
      </c>
      <c r="I138" s="34">
        <f>J197*0.7</f>
        <v>122.33321800000002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34.651000000000003</v>
      </c>
      <c r="I165" s="72">
        <f>I166+I167+I168</f>
        <v>34.65</v>
      </c>
      <c r="J165" s="72">
        <f>J166+J167+J168</f>
        <v>34651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34651</v>
      </c>
      <c r="H166" s="34">
        <v>34.651000000000003</v>
      </c>
      <c r="I166" s="31">
        <v>34.65</v>
      </c>
      <c r="J166" s="31">
        <f>ROUND(H166*1000,2)</f>
        <v>34651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46.731000000000002</v>
      </c>
      <c r="I169" s="72">
        <f>I170+I171+I172</f>
        <v>46.73</v>
      </c>
      <c r="J169" s="72">
        <f>J170+J171+J172</f>
        <v>46731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46731</v>
      </c>
      <c r="H170" s="32">
        <v>46.731000000000002</v>
      </c>
      <c r="I170" s="35">
        <v>46.73</v>
      </c>
      <c r="J170" s="31">
        <f>ROUND(H170*1000,2)</f>
        <v>46731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72.850999999999999</v>
      </c>
      <c r="I173" s="72">
        <v>72.849999999999994</v>
      </c>
      <c r="J173" s="72">
        <f>ROUND(H173*1000,2)</f>
        <v>72851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33.634</v>
      </c>
      <c r="I174" s="72">
        <v>33.630000000000003</v>
      </c>
      <c r="J174" s="72">
        <f>ROUND(H174*1000,2)</f>
        <v>33634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12.233320000000001</v>
      </c>
      <c r="I178" s="72">
        <f>I179+I180+I181</f>
        <v>60.76</v>
      </c>
      <c r="J178" s="72">
        <f>J179+J180+J181</f>
        <v>12233.32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12.233320000000001</v>
      </c>
      <c r="I181" s="31">
        <v>60.76</v>
      </c>
      <c r="J181" s="31">
        <f>ROUND(H181*1000,2)</f>
        <v>12233.32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752.09298000000001</v>
      </c>
      <c r="I194" s="62">
        <f>I10+I9+I42+I46+I109+I139+I151+I155+I160+I165+I169+I173+I174+I175+I178+I45</f>
        <v>800.61965999999995</v>
      </c>
      <c r="J194" s="63">
        <f ca="1">J10+J9+J42+J46+J109+J139+J151+J155+J160+J165+J169+J173+J174+J175+J178+J45</f>
        <v>519411.39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752.09298000000001</v>
      </c>
      <c r="I195" s="31">
        <f>J195/1000</f>
        <v>752.09298000000001</v>
      </c>
      <c r="J195" s="31">
        <v>752092.98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800.61965999999995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-48.526679999999942</v>
      </c>
      <c r="J197" s="82">
        <v>174.76174000000003</v>
      </c>
    </row>
    <row r="198" spans="1:75" hidden="1" x14ac:dyDescent="0.25">
      <c r="H198" s="49">
        <f>H9+H10+H42+H45+H46+H109+H139+H151+H155+H160+H165+H169+H173+H174+H175+H178+H182</f>
        <v>752.09298000000001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3.9203700000000001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 ca="1">H194*0.1</f>
        <v>22.462502000000001</v>
      </c>
      <c r="I9" s="72">
        <v>48.86</v>
      </c>
      <c r="J9" s="72">
        <f ca="1">ROUND(H9*1000,2)</f>
        <v>48860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56.373020000000004</v>
      </c>
      <c r="I10" s="76">
        <f>I11+I12+I13+I14+I15+I16+I20+I31+I35+I38+I39+I40+I41+I19</f>
        <v>56.373020000000004</v>
      </c>
      <c r="J10" s="72">
        <f>J11+J12+J13+J14+J15+J16+J20+J31+J35+J38+J39+J40+J41+J19</f>
        <v>46887.31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45.6</v>
      </c>
      <c r="G11" s="31">
        <v>1.67</v>
      </c>
      <c r="H11" s="34">
        <f>ROUND((F11*G11*K11)/1000,5)</f>
        <v>22.769449999999999</v>
      </c>
      <c r="I11" s="31">
        <f>H11</f>
        <v>22.769449999999999</v>
      </c>
      <c r="J11" s="31">
        <f>ROUND(F11*G11*K11,2)</f>
        <v>22769.45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114-F11</f>
        <v>68.400000000000006</v>
      </c>
      <c r="G12" s="31">
        <v>1.27</v>
      </c>
      <c r="H12" s="34">
        <f>ROUND((F12*G12*C12)/1000,5)</f>
        <v>9.0342699999999994</v>
      </c>
      <c r="I12" s="31">
        <f>H12</f>
        <v>9.0342699999999994</v>
      </c>
      <c r="J12" s="31">
        <f>ROUND(F12*G12*K12,2)</f>
        <v>4517.1400000000003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9.937149999999999</v>
      </c>
      <c r="I16" s="31">
        <f t="shared" ref="I16:I29" si="0">H16</f>
        <v>9.937149999999999</v>
      </c>
      <c r="J16" s="31">
        <f>J17+J18</f>
        <v>4968.57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45.6</v>
      </c>
      <c r="G17" s="31">
        <v>4.07</v>
      </c>
      <c r="H17" s="32">
        <f>ROUND((F17*G17*C17)/1000,5)</f>
        <v>4.4542099999999998</v>
      </c>
      <c r="I17" s="31">
        <f t="shared" si="0"/>
        <v>4.4542099999999998</v>
      </c>
      <c r="J17" s="31">
        <f>ROUND(F17*G17*K17,2)</f>
        <v>2227.1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68.400000000000006</v>
      </c>
      <c r="G18" s="31">
        <v>3.34</v>
      </c>
      <c r="H18" s="32">
        <f>ROUND((F18*G18*C18)/1000,5)</f>
        <v>5.4829400000000001</v>
      </c>
      <c r="I18" s="31">
        <f t="shared" si="0"/>
        <v>5.4829400000000001</v>
      </c>
      <c r="J18" s="31">
        <f>ROUND(F18*G18*K18,2)</f>
        <v>2741.47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6.1341100000000006</v>
      </c>
      <c r="I20" s="31">
        <f t="shared" si="0"/>
        <v>6.1341100000000006</v>
      </c>
      <c r="J20" s="31">
        <f>J21+J22+J23+J24+J25+J26+J27+J28+J29+J30</f>
        <v>6134.1100000000015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2008.67</v>
      </c>
      <c r="G21" s="31">
        <v>2.81</v>
      </c>
      <c r="H21" s="32">
        <f t="shared" ref="H21:H30" si="1">ROUND((F21*G21*K21)/1000,5)</f>
        <v>5.6443599999999998</v>
      </c>
      <c r="I21" s="31">
        <f t="shared" si="0"/>
        <v>5.6443599999999998</v>
      </c>
      <c r="J21" s="31">
        <f t="shared" ref="J21:J29" si="2">ROUND(F21*G21*K21,2)</f>
        <v>5644.36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647</v>
      </c>
      <c r="G26" s="31">
        <v>2.64</v>
      </c>
      <c r="H26" s="32">
        <f t="shared" si="1"/>
        <v>0.24551999999999999</v>
      </c>
      <c r="I26" s="31">
        <f t="shared" si="0"/>
        <v>0.24551999999999999</v>
      </c>
      <c r="J26" s="31">
        <f t="shared" si="2"/>
        <v>245.52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7.6494900000000001</v>
      </c>
      <c r="I31" s="31">
        <f>I32+I33+I34</f>
        <v>7.6494900000000001</v>
      </c>
      <c r="J31" s="31">
        <f>J32+J33+J34</f>
        <v>7649.49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283</v>
      </c>
      <c r="G32" s="31">
        <v>2.0099999999999998</v>
      </c>
      <c r="H32" s="32">
        <f>ROUND(F32*G32*K32/1000,5)</f>
        <v>1.1376599999999999</v>
      </c>
      <c r="I32" s="31">
        <f>H32</f>
        <v>1.1376599999999999</v>
      </c>
      <c r="J32" s="31">
        <f>ROUND(H32*1000,2)</f>
        <v>1137.6600000000001</v>
      </c>
      <c r="K32" s="3">
        <v>2</v>
      </c>
      <c r="L32" s="38"/>
      <c r="M32" s="38">
        <v>283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283</v>
      </c>
      <c r="G33" s="31">
        <v>7.67</v>
      </c>
      <c r="H33" s="32">
        <f>ROUND(G33*F33*K33/1000,5)</f>
        <v>6.5118299999999998</v>
      </c>
      <c r="I33" s="31">
        <f>H33</f>
        <v>6.5118299999999998</v>
      </c>
      <c r="J33" s="31">
        <f>ROUND(H33*1000,2)</f>
        <v>6511.83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180.88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406.98</v>
      </c>
      <c r="G38" s="31">
        <v>1.65</v>
      </c>
      <c r="H38" s="32">
        <f>ROUND((F38*G38*K38)/1000,5)</f>
        <v>0.67152000000000001</v>
      </c>
      <c r="I38" s="31">
        <f>H38</f>
        <v>0.67152000000000001</v>
      </c>
      <c r="J38" s="31">
        <f>ROUND(F38*G38*K38,2)</f>
        <v>671.52</v>
      </c>
      <c r="K38" s="3">
        <v>1</v>
      </c>
      <c r="L38" s="38">
        <f>M37+M38</f>
        <v>406.98</v>
      </c>
      <c r="M38" s="38">
        <v>226.1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29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0.115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5.1524914000000033</v>
      </c>
      <c r="I46" s="71">
        <f>I47+I53+I63+I68+I77+I85+I98+I103</f>
        <v>5.1524914000000033</v>
      </c>
      <c r="J46" s="72">
        <f>J47+J53+J63+J68+J77+J85+J98+J103</f>
        <v>4997.92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0.25762000000000002</v>
      </c>
      <c r="I47" s="25">
        <f>I48+I49+I50+I51+I52</f>
        <v>0</v>
      </c>
      <c r="J47" s="23">
        <f>J48+J49+J50+J51+J52</f>
        <v>257.62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0.15457000000000001</v>
      </c>
      <c r="I49" s="31"/>
      <c r="J49" s="31">
        <f>ROUND(H49*1000,2)</f>
        <v>154.57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0.10305</v>
      </c>
      <c r="I50" s="31"/>
      <c r="J50" s="31">
        <f>ROUND(H50*1000,2)</f>
        <v>103.05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0.36066999999999999</v>
      </c>
      <c r="I53" s="26">
        <f>I54+I55+I56+I57+I58+I59+I60+I61+I62</f>
        <v>0</v>
      </c>
      <c r="J53" s="23">
        <f>J54+J55+J56+J57+J58+J59+J60+J61+J62</f>
        <v>360.67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0.36066999999999999</v>
      </c>
      <c r="I59" s="31"/>
      <c r="J59" s="31">
        <f t="shared" si="3"/>
        <v>360.67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0.46372000000000002</v>
      </c>
      <c r="I68" s="26">
        <f>I69+I70+I71+I72+I75+I76</f>
        <v>0</v>
      </c>
      <c r="J68" s="23">
        <f>J69+J70+J71+J72+J73+J74+J75+J76</f>
        <v>463.72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0.46372000000000002</v>
      </c>
      <c r="I76" s="31"/>
      <c r="J76" s="31">
        <f>ROUND(H76*1000,2)</f>
        <v>463.72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0.72133999999999998</v>
      </c>
      <c r="I77" s="26">
        <f>I78+I79+I80+I81+I82+I83+I84</f>
        <v>0</v>
      </c>
      <c r="J77" s="23">
        <f>J78+J79+J80+J81+J82+J83+J84</f>
        <v>566.77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0.36066999999999999</v>
      </c>
      <c r="I78" s="31"/>
      <c r="J78" s="31">
        <f t="shared" ref="J78:J83" si="4">ROUND(H78*1000,2)</f>
        <v>360.67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0.20610000000000001</v>
      </c>
      <c r="I81" s="31"/>
      <c r="J81" s="31">
        <f t="shared" si="4"/>
        <v>206.1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0.15457000000000001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1.7518499999999999</v>
      </c>
      <c r="I85" s="26">
        <f>I86+I87+I88+I89+I90+I91+I92+I93+I94+I95+I96+I97</f>
        <v>0</v>
      </c>
      <c r="J85" s="23">
        <f>J86+J87+J88+J89+J90+J91+J92+J93+J94+J95+J96+J97</f>
        <v>1751.85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0.61829999999999996</v>
      </c>
      <c r="I90" s="31"/>
      <c r="J90" s="31">
        <f t="shared" si="5"/>
        <v>618.29999999999995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0.82440000000000002</v>
      </c>
      <c r="I96" s="31"/>
      <c r="J96" s="31">
        <f t="shared" si="5"/>
        <v>824.4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0.30914999999999998</v>
      </c>
      <c r="I97" s="31"/>
      <c r="J97" s="31">
        <f t="shared" si="5"/>
        <v>309.14999999999998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0.20610000000000001</v>
      </c>
      <c r="I98" s="26">
        <f>I99+I100+I101+I102</f>
        <v>0</v>
      </c>
      <c r="J98" s="23">
        <f>J99+J100+J101+J102</f>
        <v>206.1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0.20610000000000001</v>
      </c>
      <c r="I99" s="31">
        <v>0</v>
      </c>
      <c r="J99" s="31">
        <f>ROUND(H99*1000,2)</f>
        <v>206.1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1.391191400000003</v>
      </c>
      <c r="I103" s="25">
        <f>I104+I105+I106+I107+I108</f>
        <v>5.1524914000000033</v>
      </c>
      <c r="J103" s="23">
        <f>J104+J105+J106+J107+J108</f>
        <v>1391.19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0.33490999999999999</v>
      </c>
      <c r="I106" s="31"/>
      <c r="J106" s="31">
        <f>ROUND(H106*1000,2)</f>
        <v>334.91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1.0562814000000029</v>
      </c>
      <c r="I108" s="34">
        <f>J197-I138-H181</f>
        <v>5.1524914000000033</v>
      </c>
      <c r="J108" s="31">
        <f>ROUND(H108*1000,2)</f>
        <v>1056.28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26.189496600000002</v>
      </c>
      <c r="I109" s="71">
        <f>I110+I111+I112+I113+I114+I115+I116+I117+I118+I119+I120+I121+I122+I123+I124+I125+I126+I127+I128+I129+I130+I131+I132+I133+I134+I135+I136+I137+I138</f>
        <v>26.191496600000004</v>
      </c>
      <c r="J109" s="72">
        <f>J110+J111+J112+J113+J114+J115+J116+J117+J118+J119+J120+J121+J122+J123+J124+J125+J126+J127+J128+J129+J130+J131+J132+J133+J134+J135+J136+J137+J138</f>
        <v>25091.770000000004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784.07</v>
      </c>
      <c r="H110" s="33">
        <f>ROUND(($I$138*0.05),5)</f>
        <v>0.78407000000000004</v>
      </c>
      <c r="I110" s="31"/>
      <c r="J110" s="31">
        <f t="shared" ref="J110:J137" si="6">ROUND(H110*1000,2)</f>
        <v>784.07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3920.3700000000003</v>
      </c>
      <c r="H111" s="33">
        <f>ROUND(($I$138*0.25),5)</f>
        <v>3.9203700000000001</v>
      </c>
      <c r="I111" s="31"/>
      <c r="J111" s="31">
        <f t="shared" si="6"/>
        <v>3920.37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1881.78</v>
      </c>
      <c r="H116" s="32">
        <f>ROUND(($I$138*0.12),5)</f>
        <v>1.88178</v>
      </c>
      <c r="I116" s="31"/>
      <c r="J116" s="31">
        <f t="shared" si="6"/>
        <v>1881.78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2352.2199999999998</v>
      </c>
      <c r="H125" s="32">
        <f>ROUND(($I$138*0.15),5)</f>
        <v>2.35222</v>
      </c>
      <c r="I125" s="31"/>
      <c r="J125" s="31">
        <f t="shared" si="6"/>
        <v>2352.2199999999998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1724.96</v>
      </c>
      <c r="H126" s="32">
        <f>ROUND(($I$138*0.11),5)</f>
        <v>1.72496</v>
      </c>
      <c r="I126" s="31"/>
      <c r="J126" s="31">
        <f t="shared" si="6"/>
        <v>1724.96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1097.6999999999998</v>
      </c>
      <c r="H128" s="32">
        <f>ROUND(($I$138*0.07),5)</f>
        <v>1.0976999999999999</v>
      </c>
      <c r="I128" s="31"/>
      <c r="J128" s="31">
        <f t="shared" si="6"/>
        <v>1097.7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2822.67</v>
      </c>
      <c r="H129" s="32">
        <f>ROUND(($I$138*0.18),5)</f>
        <v>2.82267</v>
      </c>
      <c r="I129" s="31"/>
      <c r="J129" s="31">
        <f t="shared" si="6"/>
        <v>2822.67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1.0977266000000054</v>
      </c>
      <c r="I138" s="34">
        <f>J197*0.7</f>
        <v>15.681496600000004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7.4660000000000002</v>
      </c>
      <c r="I165" s="72">
        <f>I166+I167+I168</f>
        <v>7.47</v>
      </c>
      <c r="J165" s="72">
        <f>J166+J167+J168</f>
        <v>7466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7466</v>
      </c>
      <c r="H166" s="34">
        <v>7.4660000000000002</v>
      </c>
      <c r="I166" s="31">
        <v>7.47</v>
      </c>
      <c r="J166" s="31">
        <f>ROUND(H166*1000,2)</f>
        <v>7466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13.709</v>
      </c>
      <c r="I169" s="72">
        <f>I170+I171+I172</f>
        <v>13.71</v>
      </c>
      <c r="J169" s="72">
        <f>J170+J171+J172</f>
        <v>13709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13709</v>
      </c>
      <c r="H170" s="32">
        <v>13.709</v>
      </c>
      <c r="I170" s="35">
        <v>13.71</v>
      </c>
      <c r="J170" s="31">
        <f>ROUND(H170*1000,2)</f>
        <v>13709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83.63</v>
      </c>
      <c r="I173" s="72">
        <v>83.63</v>
      </c>
      <c r="J173" s="72">
        <f>ROUND(H173*1000,2)</f>
        <v>83630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4.0789999999999997</v>
      </c>
      <c r="I174" s="72">
        <v>4.08</v>
      </c>
      <c r="J174" s="72">
        <f>ROUND(H174*1000,2)</f>
        <v>4079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1.5681499999999999</v>
      </c>
      <c r="I178" s="72">
        <f>I179+I180+I181</f>
        <v>17.829999999999998</v>
      </c>
      <c r="J178" s="72">
        <f>J179+J180+J181</f>
        <v>1568.15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1.5681499999999999</v>
      </c>
      <c r="I181" s="31">
        <v>17.829999999999998</v>
      </c>
      <c r="J181" s="31">
        <f>ROUND(H181*1000,2)</f>
        <v>1568.15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 ca="1">H9+H10+H42+H45+H46+H109+H151+H155+H160+H165+H169+H173+H174+H175+H178+H182+H139</f>
        <v>198.22752199999999</v>
      </c>
      <c r="I194" s="62">
        <f>I10+I9+I42+I46+I109+I139+I151+I155+I160+I165+I169+I173+I174+I175+I178+I45</f>
        <v>263.307008</v>
      </c>
      <c r="J194" s="63">
        <f ca="1">J10+J9+J42+J46+J109+J139+J151+J155+J160+J165+J169+J173+J174+J175+J178+J45</f>
        <v>205721.14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220.62966</v>
      </c>
      <c r="I195" s="31">
        <f>J195/1000</f>
        <v>220.62966</v>
      </c>
      <c r="J195" s="31">
        <v>220629.66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263.307008</v>
      </c>
      <c r="J196" s="50">
        <v>0</v>
      </c>
      <c r="K196" s="46"/>
    </row>
    <row r="197" spans="1:75" hidden="1" x14ac:dyDescent="0.25">
      <c r="G197" s="10" t="s">
        <v>0</v>
      </c>
      <c r="H197" s="49">
        <f ca="1">H195-H194</f>
        <v>-3.9953600000000051</v>
      </c>
      <c r="I197" s="4">
        <f>I195-I196</f>
        <v>-42.677347999999995</v>
      </c>
      <c r="J197" s="82">
        <v>22.402138000000008</v>
      </c>
    </row>
    <row r="198" spans="1:75" hidden="1" x14ac:dyDescent="0.25">
      <c r="H198" s="49">
        <f ca="1">H9+H10+H42+H45+H46+H109+H139+H151+H155+H160+H165+H169+H173+H174+H175+H178+H182</f>
        <v>224.62502000000001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 ca="1">H195-H194</f>
        <v>22.402138000000008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92D050"/>
    <pageSetUpPr fitToPage="1"/>
  </sheetPr>
  <dimension ref="A1:CQ210"/>
  <sheetViews>
    <sheetView topLeftCell="A184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412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29.525279999999999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89.1</v>
      </c>
      <c r="I9" s="72">
        <v>89.1</v>
      </c>
      <c r="J9" s="72">
        <f>ROUND(H9*1000,2)</f>
        <v>89100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136.46778999999998</v>
      </c>
      <c r="I10" s="76">
        <f>I11+I12+I13+I14+I15+I16+I20+I31+I35+I38+I39+I40+I41+I19</f>
        <v>136.46779000000001</v>
      </c>
      <c r="J10" s="72">
        <f>J11+J12+J13+J14+J15+J16+J20+J31+J35+J38+J39+J40+J41+J19</f>
        <v>122133.98999999999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92.5</v>
      </c>
      <c r="G11" s="31">
        <v>1.67</v>
      </c>
      <c r="H11" s="34">
        <f>ROUND((F11*G11*K11)/1000,5)</f>
        <v>46.188029999999998</v>
      </c>
      <c r="I11" s="31">
        <f>H11</f>
        <v>46.188029999999998</v>
      </c>
      <c r="J11" s="31">
        <f>ROUND(F11*G11*K11,2)</f>
        <v>46188.03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92.5</v>
      </c>
      <c r="G12" s="31">
        <v>1.27</v>
      </c>
      <c r="H12" s="34">
        <f>ROUND((F12*G12*C12)/1000,5)</f>
        <v>12.2174</v>
      </c>
      <c r="I12" s="31">
        <f>H12</f>
        <v>12.2174</v>
      </c>
      <c r="J12" s="31">
        <f>ROUND(F12*G12*K12,2)</f>
        <v>6108.7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16.450199999999999</v>
      </c>
      <c r="I16" s="31">
        <f t="shared" ref="I16:I29" si="0">H16</f>
        <v>16.450199999999999</v>
      </c>
      <c r="J16" s="31">
        <f>J17+J18</f>
        <v>8225.1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92.5</v>
      </c>
      <c r="G17" s="31">
        <v>4.07</v>
      </c>
      <c r="H17" s="32">
        <f>ROUND((F17*G17*C17)/1000,5)</f>
        <v>9.0353999999999992</v>
      </c>
      <c r="I17" s="31">
        <f t="shared" si="0"/>
        <v>9.0353999999999992</v>
      </c>
      <c r="J17" s="31">
        <f>ROUND(F17*G17*K17,2)</f>
        <v>4517.7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92.5</v>
      </c>
      <c r="G18" s="31">
        <v>3.34</v>
      </c>
      <c r="H18" s="32">
        <f>ROUND((F18*G18*C18)/1000,5)</f>
        <v>7.4147999999999996</v>
      </c>
      <c r="I18" s="31">
        <f t="shared" si="0"/>
        <v>7.4147999999999996</v>
      </c>
      <c r="J18" s="31">
        <f>ROUND(F18*G18*K18,2)</f>
        <v>3707.4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33.6</v>
      </c>
      <c r="G19" s="31">
        <v>8.43</v>
      </c>
      <c r="H19" s="32">
        <f>ROUND((F19*G19*K19)/1000,5)</f>
        <v>0.28325</v>
      </c>
      <c r="I19" s="31">
        <f t="shared" si="0"/>
        <v>0.28325</v>
      </c>
      <c r="J19" s="31">
        <f>ROUND(F19*G19*K19,2)</f>
        <v>283.25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4.8647899999999993</v>
      </c>
      <c r="I20" s="31">
        <f t="shared" si="0"/>
        <v>4.8647899999999993</v>
      </c>
      <c r="J20" s="31">
        <f>J21+J22+J23+J24+J25+J26+J27+J28+J29+J30</f>
        <v>4864.79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715</v>
      </c>
      <c r="G21" s="31">
        <v>2.81</v>
      </c>
      <c r="H21" s="32">
        <f t="shared" ref="H21:H30" si="1">ROUND((F21*G21*K21)/1000,5)</f>
        <v>4.1784699999999999</v>
      </c>
      <c r="I21" s="31">
        <f t="shared" si="0"/>
        <v>4.1784699999999999</v>
      </c>
      <c r="J21" s="31">
        <f t="shared" ref="J21:J29" si="2">ROUND(F21*G21*K21,2)</f>
        <v>4178.47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36</v>
      </c>
      <c r="G22" s="31">
        <v>1.75</v>
      </c>
      <c r="H22" s="32">
        <f t="shared" si="1"/>
        <v>2.8000000000000001E-2</v>
      </c>
      <c r="I22" s="31">
        <f t="shared" si="0"/>
        <v>2.8000000000000001E-2</v>
      </c>
      <c r="J22" s="31">
        <f t="shared" si="2"/>
        <v>28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716</v>
      </c>
      <c r="G23" s="31">
        <v>4.0999999999999996</v>
      </c>
      <c r="H23" s="32">
        <f t="shared" si="1"/>
        <v>0.21976000000000001</v>
      </c>
      <c r="I23" s="31">
        <f t="shared" si="0"/>
        <v>0.21976000000000001</v>
      </c>
      <c r="J23" s="31">
        <f t="shared" si="2"/>
        <v>219.76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717</v>
      </c>
      <c r="G24" s="31">
        <v>4.08</v>
      </c>
      <c r="H24" s="32">
        <f t="shared" si="1"/>
        <v>2.0559999999999998E-2</v>
      </c>
      <c r="I24" s="31">
        <f t="shared" si="0"/>
        <v>2.0559999999999998E-2</v>
      </c>
      <c r="J24" s="31">
        <f t="shared" si="2"/>
        <v>20.56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125</v>
      </c>
      <c r="G25" s="31">
        <v>3.93</v>
      </c>
      <c r="H25" s="32">
        <f t="shared" si="1"/>
        <v>2.751E-2</v>
      </c>
      <c r="I25" s="31">
        <f t="shared" si="0"/>
        <v>2.751E-2</v>
      </c>
      <c r="J25" s="31">
        <f t="shared" si="2"/>
        <v>27.51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718</v>
      </c>
      <c r="G26" s="31">
        <v>2.64</v>
      </c>
      <c r="H26" s="32">
        <f t="shared" si="1"/>
        <v>0.30690000000000001</v>
      </c>
      <c r="I26" s="31">
        <f t="shared" si="0"/>
        <v>0.30690000000000001</v>
      </c>
      <c r="J26" s="31">
        <f t="shared" si="2"/>
        <v>306.89999999999998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719</v>
      </c>
      <c r="G27" s="31">
        <v>5.07</v>
      </c>
      <c r="H27" s="32">
        <f t="shared" si="1"/>
        <v>6.4899999999999999E-2</v>
      </c>
      <c r="I27" s="31">
        <f t="shared" si="0"/>
        <v>6.4899999999999999E-2</v>
      </c>
      <c r="J27" s="31">
        <f t="shared" si="2"/>
        <v>64.900000000000006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317</v>
      </c>
      <c r="G28" s="31">
        <v>2.52</v>
      </c>
      <c r="H28" s="32">
        <f t="shared" si="1"/>
        <v>1.008E-2</v>
      </c>
      <c r="I28" s="31">
        <f t="shared" si="0"/>
        <v>1.008E-2</v>
      </c>
      <c r="J28" s="31">
        <f t="shared" si="2"/>
        <v>10.08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55.321860000000001</v>
      </c>
      <c r="I31" s="31">
        <f>I32+I33+I34</f>
        <v>55.321860000000001</v>
      </c>
      <c r="J31" s="31">
        <f>J32+J33+J34</f>
        <v>55321.86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769</v>
      </c>
      <c r="G32" s="31">
        <v>2.0099999999999998</v>
      </c>
      <c r="H32" s="32">
        <f>ROUND(F32*G32*K32/1000,5)</f>
        <v>3.09138</v>
      </c>
      <c r="I32" s="31">
        <f>H32</f>
        <v>3.09138</v>
      </c>
      <c r="J32" s="31">
        <f>ROUND(H32*1000,2)</f>
        <v>3091.38</v>
      </c>
      <c r="K32" s="3">
        <v>2</v>
      </c>
      <c r="L32" s="38"/>
      <c r="M32" s="38">
        <v>769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769</v>
      </c>
      <c r="G33" s="31">
        <v>7.67</v>
      </c>
      <c r="H33" s="32">
        <f>ROUND(G33*F33*K33/1000,5)</f>
        <v>17.694690000000001</v>
      </c>
      <c r="I33" s="31">
        <f>H33</f>
        <v>17.694690000000001</v>
      </c>
      <c r="J33" s="31">
        <f>ROUND(H33*1000,2)</f>
        <v>17694.689999999999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769</v>
      </c>
      <c r="G34" s="31">
        <v>14.97</v>
      </c>
      <c r="H34" s="32">
        <f>ROUND(G34*F34*K34/1000,5)</f>
        <v>34.535789999999999</v>
      </c>
      <c r="I34" s="31">
        <f>H34</f>
        <v>34.535789999999999</v>
      </c>
      <c r="J34" s="31">
        <f>ROUND(H34*1000,2)</f>
        <v>34535.79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307.68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692.28</v>
      </c>
      <c r="G38" s="31">
        <v>1.65</v>
      </c>
      <c r="H38" s="32">
        <f>ROUND((F38*G38*K38)/1000,5)</f>
        <v>1.1422600000000001</v>
      </c>
      <c r="I38" s="31">
        <f>H38</f>
        <v>1.1422600000000001</v>
      </c>
      <c r="J38" s="31">
        <f>ROUND(F38*G38*K38,2)</f>
        <v>1142.26</v>
      </c>
      <c r="K38" s="3">
        <v>1</v>
      </c>
      <c r="L38" s="38">
        <f>M37+M38</f>
        <v>692.28</v>
      </c>
      <c r="M38" s="38">
        <v>384.6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0.26600000000000001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38.804657000000027</v>
      </c>
      <c r="I46" s="71">
        <f>I47+I53+I63+I68+I77+I85+I98+I103</f>
        <v>38.804657000000027</v>
      </c>
      <c r="J46" s="72">
        <f>J47+J53+J63+J68+J77+J85+J98+J103</f>
        <v>37640.520000000004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1.9402299999999999</v>
      </c>
      <c r="I47" s="25">
        <f>I48+I49+I50+I51+I52</f>
        <v>0</v>
      </c>
      <c r="J47" s="23">
        <f>J48+J49+J50+J51+J52</f>
        <v>1940.23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1.16414</v>
      </c>
      <c r="I49" s="31"/>
      <c r="J49" s="31">
        <f>ROUND(H49*1000,2)</f>
        <v>1164.1400000000001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0.77608999999999995</v>
      </c>
      <c r="I50" s="31"/>
      <c r="J50" s="31">
        <f>ROUND(H50*1000,2)</f>
        <v>776.09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2.7163300000000001</v>
      </c>
      <c r="I53" s="26">
        <f>I54+I55+I56+I57+I58+I59+I60+I61+I62</f>
        <v>0</v>
      </c>
      <c r="J53" s="23">
        <f>J54+J55+J56+J57+J58+J59+J60+J61+J62</f>
        <v>2716.33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2.7163300000000001</v>
      </c>
      <c r="I59" s="31"/>
      <c r="J59" s="31">
        <f t="shared" si="3"/>
        <v>2716.33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3.4924200000000001</v>
      </c>
      <c r="I68" s="26">
        <f>I69+I70+I71+I72+I75+I76</f>
        <v>0</v>
      </c>
      <c r="J68" s="23">
        <f>J69+J70+J71+J72+J73+J74+J75+J76</f>
        <v>3492.42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3.4924200000000001</v>
      </c>
      <c r="I76" s="31"/>
      <c r="J76" s="31">
        <f>ROUND(H76*1000,2)</f>
        <v>3492.42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5.4326600000000003</v>
      </c>
      <c r="I77" s="26">
        <f>I78+I79+I80+I81+I82+I83+I84</f>
        <v>0</v>
      </c>
      <c r="J77" s="23">
        <f>J78+J79+J80+J81+J82+J83+J84</f>
        <v>4268.5200000000004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2.7163300000000001</v>
      </c>
      <c r="I78" s="31"/>
      <c r="J78" s="31">
        <f t="shared" ref="J78:J83" si="4">ROUND(H78*1000,2)</f>
        <v>2716.33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1.55219</v>
      </c>
      <c r="I81" s="31"/>
      <c r="J81" s="31">
        <f t="shared" si="4"/>
        <v>1552.19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1.16414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13.19359</v>
      </c>
      <c r="I85" s="26">
        <f>I86+I87+I88+I89+I90+I91+I92+I93+I94+I95+I96+I97</f>
        <v>0</v>
      </c>
      <c r="J85" s="23">
        <f>J86+J87+J88+J89+J90+J91+J92+J93+J94+J95+J96+J97</f>
        <v>13193.590000000002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4.6565599999999998</v>
      </c>
      <c r="I90" s="31"/>
      <c r="J90" s="31">
        <f t="shared" si="5"/>
        <v>4656.5600000000004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6.2087500000000002</v>
      </c>
      <c r="I96" s="31"/>
      <c r="J96" s="31">
        <f t="shared" si="5"/>
        <v>6208.75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2.3282799999999999</v>
      </c>
      <c r="I97" s="31"/>
      <c r="J97" s="31">
        <f t="shared" si="5"/>
        <v>2328.2800000000002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1.55219</v>
      </c>
      <c r="I98" s="26">
        <f>I99+I100+I101+I102</f>
        <v>0</v>
      </c>
      <c r="J98" s="23">
        <f>J99+J100+J101+J102</f>
        <v>1552.19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1.55219</v>
      </c>
      <c r="I99" s="31">
        <v>0</v>
      </c>
      <c r="J99" s="31">
        <f>ROUND(H99*1000,2)</f>
        <v>1552.19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10.477237000000027</v>
      </c>
      <c r="I103" s="25">
        <f>I104+I105+I106+I107+I108</f>
        <v>38.804657000000027</v>
      </c>
      <c r="J103" s="23">
        <f>J104+J105+J106+J107+J108</f>
        <v>10477.24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2.5223</v>
      </c>
      <c r="I106" s="31"/>
      <c r="J106" s="31">
        <f>ROUND(H106*1000,2)</f>
        <v>2522.3000000000002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7.9549370000000277</v>
      </c>
      <c r="I108" s="34">
        <f>J197-I138-H181</f>
        <v>38.804657000000027</v>
      </c>
      <c r="J108" s="31">
        <f>ROUND(H108*1000,2)</f>
        <v>7954.94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139.11612300000002</v>
      </c>
      <c r="I109" s="71">
        <f>I110+I111+I112+I113+I114+I115+I116+I117+I118+I119+I120+I121+I122+I123+I124+I125+I126+I127+I128+I129+I130+I131+I132+I133+I134+I135+I136+I137+I138</f>
        <v>139.12112300000004</v>
      </c>
      <c r="J109" s="72">
        <f>J110+J111+J112+J113+J114+J115+J116+J117+J118+J119+J120+J121+J122+J123+J124+J125+J126+J127+J128+J129+J130+J131+J132+J133+J134+J135+J136+J137+J138</f>
        <v>130849.04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5905.0599999999995</v>
      </c>
      <c r="H110" s="33">
        <f>ROUND(($I$138*0.05),5)</f>
        <v>5.9050599999999998</v>
      </c>
      <c r="I110" s="31"/>
      <c r="J110" s="31">
        <f t="shared" ref="J110:J137" si="6">ROUND(H110*1000,2)</f>
        <v>5905.06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29525.279999999999</v>
      </c>
      <c r="H111" s="33">
        <f>ROUND(($I$138*0.25),5)</f>
        <v>29.525279999999999</v>
      </c>
      <c r="I111" s="31"/>
      <c r="J111" s="31">
        <f t="shared" si="6"/>
        <v>29525.279999999999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14172.13</v>
      </c>
      <c r="H116" s="32">
        <f>ROUND(($I$138*0.12),5)</f>
        <v>14.172129999999999</v>
      </c>
      <c r="I116" s="31"/>
      <c r="J116" s="31">
        <f t="shared" si="6"/>
        <v>14172.13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17715.170000000002</v>
      </c>
      <c r="H125" s="32">
        <f>ROUND(($I$138*0.15),5)</f>
        <v>17.715170000000001</v>
      </c>
      <c r="I125" s="31"/>
      <c r="J125" s="31">
        <f t="shared" si="6"/>
        <v>17715.169999999998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12991.12</v>
      </c>
      <c r="H126" s="32">
        <f>ROUND(($I$138*0.11),5)</f>
        <v>12.99112</v>
      </c>
      <c r="I126" s="31"/>
      <c r="J126" s="31">
        <f t="shared" si="6"/>
        <v>12991.12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8267.08</v>
      </c>
      <c r="H128" s="32">
        <f>ROUND(($I$138*0.07),5)</f>
        <v>8.26708</v>
      </c>
      <c r="I128" s="31"/>
      <c r="J128" s="31">
        <f t="shared" si="6"/>
        <v>8267.08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21258.199999999997</v>
      </c>
      <c r="H129" s="32">
        <f>ROUND(($I$138*0.18),5)</f>
        <v>21.258199999999999</v>
      </c>
      <c r="I129" s="31"/>
      <c r="J129" s="31">
        <f t="shared" si="6"/>
        <v>21258.2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8.2670830000000279</v>
      </c>
      <c r="I138" s="34">
        <f>J197*0.7</f>
        <v>118.10112300000003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11.794</v>
      </c>
      <c r="I165" s="72">
        <f>I166+I167+I168</f>
        <v>11.79</v>
      </c>
      <c r="J165" s="72">
        <f>J166+J167+J168</f>
        <v>11794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11794</v>
      </c>
      <c r="H166" s="34">
        <v>11.794</v>
      </c>
      <c r="I166" s="31">
        <v>11.79</v>
      </c>
      <c r="J166" s="31">
        <f>ROUND(H166*1000,2)</f>
        <v>11794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24.997</v>
      </c>
      <c r="I169" s="72">
        <f>I170+I171+I172</f>
        <v>25</v>
      </c>
      <c r="J169" s="72">
        <f>J170+J171+J172</f>
        <v>24997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24997</v>
      </c>
      <c r="H170" s="32">
        <v>24.997</v>
      </c>
      <c r="I170" s="35">
        <v>25</v>
      </c>
      <c r="J170" s="31">
        <f>ROUND(H170*1000,2)</f>
        <v>24997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11.933</v>
      </c>
      <c r="I173" s="72">
        <v>11.93</v>
      </c>
      <c r="J173" s="72">
        <f>ROUND(H173*1000,2)</f>
        <v>11933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5.77</v>
      </c>
      <c r="I174" s="72">
        <v>5.77</v>
      </c>
      <c r="J174" s="72">
        <f>ROUND(H174*1000,2)</f>
        <v>5770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11.81011</v>
      </c>
      <c r="I178" s="72">
        <f>I179+I180+I181</f>
        <v>32.5</v>
      </c>
      <c r="J178" s="72">
        <f>J179+J180+J181</f>
        <v>11810.11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11.81011</v>
      </c>
      <c r="I181" s="31">
        <v>32.5</v>
      </c>
      <c r="J181" s="31">
        <f>ROUND(H181*1000,2)</f>
        <v>11810.11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469.79268000000002</v>
      </c>
      <c r="I194" s="62">
        <f>I10+I9+I42+I46+I109+I139+I151+I155+I160+I165+I169+I173+I174+I175+I178+I45</f>
        <v>490.49357000000009</v>
      </c>
      <c r="J194" s="63">
        <f ca="1">J10+J9+J42+J46+J109+J139+J151+J155+J160+J165+J169+J173+J174+J175+J178+J45</f>
        <v>249466.59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469.79268000000002</v>
      </c>
      <c r="I195" s="31">
        <f>J195/1000</f>
        <v>579.71531999999991</v>
      </c>
      <c r="J195" s="31">
        <v>579715.31999999995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490.49357000000009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89.221749999999815</v>
      </c>
      <c r="J197" s="82">
        <v>168.71589000000006</v>
      </c>
    </row>
    <row r="198" spans="1:75" hidden="1" x14ac:dyDescent="0.25">
      <c r="H198" s="49">
        <f>H9+H10+H42+H45+H46+H109+H139+H151+H155+H160+H165+H169+H173+H174+H175+H178+H182</f>
        <v>469.79268000000002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00B0F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120.51</v>
      </c>
      <c r="I9" s="72">
        <v>120.51</v>
      </c>
      <c r="J9" s="72">
        <f>ROUND(H9*1000,2)</f>
        <v>120510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161.15751999999998</v>
      </c>
      <c r="I10" s="76">
        <f>I11+I12+I13+I14+I15+I16+I20+I31+I35+I38+I39+I40+I41+I19</f>
        <v>161.15751999999998</v>
      </c>
      <c r="J10" s="72">
        <f>J11+J12+J13+J14+J15+J16+J20+J31+J35+J38+J39+J40+J41+J19</f>
        <v>161157.51999999999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146</v>
      </c>
      <c r="G11" s="31">
        <v>2.04</v>
      </c>
      <c r="H11" s="34">
        <f>ROUND((F11*G11*K11)/1000,5)</f>
        <v>89.054159999999996</v>
      </c>
      <c r="I11" s="31">
        <f>H11</f>
        <v>89.054159999999996</v>
      </c>
      <c r="J11" s="31">
        <f>ROUND(F11*G11*K11,2)</f>
        <v>89054.16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219</v>
      </c>
      <c r="G12" s="31">
        <v>1.78</v>
      </c>
      <c r="H12" s="34">
        <f>ROUND((F12*G12*C12)/1000,5)</f>
        <v>20.27064</v>
      </c>
      <c r="I12" s="31">
        <f>H12</f>
        <v>20.27064</v>
      </c>
      <c r="J12" s="31">
        <f>ROUND(F12*G12*K12,2)</f>
        <v>20270.64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ref="I15:I30" si="0">H15</f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11.61576</v>
      </c>
      <c r="I16" s="31">
        <f t="shared" si="0"/>
        <v>11.61576</v>
      </c>
      <c r="J16" s="31">
        <f>J17+J18</f>
        <v>11615.76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146</v>
      </c>
      <c r="G17" s="31">
        <v>2.88</v>
      </c>
      <c r="H17" s="32">
        <f>ROUND((F17*G17*C17)/1000,5)</f>
        <v>5.0457599999999996</v>
      </c>
      <c r="I17" s="31">
        <f t="shared" si="0"/>
        <v>5.0457599999999996</v>
      </c>
      <c r="J17" s="31">
        <f>ROUND(F17*G17*K17,2)</f>
        <v>5045.76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219</v>
      </c>
      <c r="G18" s="31">
        <v>2.5</v>
      </c>
      <c r="H18" s="32">
        <f>ROUND((F18*G18*C18)/1000,5)</f>
        <v>6.57</v>
      </c>
      <c r="I18" s="31">
        <f t="shared" si="0"/>
        <v>6.57</v>
      </c>
      <c r="J18" s="31">
        <f>ROUND(F18*G18*K18,2)</f>
        <v>6570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14.157800000000002</v>
      </c>
      <c r="I20" s="31">
        <f t="shared" si="0"/>
        <v>14.157800000000002</v>
      </c>
      <c r="J20" s="31">
        <f>J21+J22+J23+J24+J25+J26+J27+J28+J29+J30</f>
        <v>14157.8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644</v>
      </c>
      <c r="G21" s="31">
        <v>2.81</v>
      </c>
      <c r="H21" s="32">
        <f t="shared" ref="H21:H30" si="1">ROUND((F21*G21*K21)/1000,5)</f>
        <v>10.66676</v>
      </c>
      <c r="I21" s="31">
        <f t="shared" si="0"/>
        <v>10.66676</v>
      </c>
      <c r="J21" s="31">
        <f t="shared" ref="J21:J30" si="2">ROUND(F21*G21*K21,2)</f>
        <v>10666.76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645</v>
      </c>
      <c r="G26" s="31">
        <v>2.64</v>
      </c>
      <c r="H26" s="32">
        <f t="shared" si="1"/>
        <v>0.36036000000000001</v>
      </c>
      <c r="I26" s="31">
        <f t="shared" si="0"/>
        <v>0.36036000000000001</v>
      </c>
      <c r="J26" s="31">
        <f t="shared" si="2"/>
        <v>360.36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646</v>
      </c>
      <c r="G27" s="31">
        <v>5.07</v>
      </c>
      <c r="H27" s="32">
        <f t="shared" si="1"/>
        <v>0.14602000000000001</v>
      </c>
      <c r="I27" s="31">
        <f t="shared" si="0"/>
        <v>0.14602000000000001</v>
      </c>
      <c r="J27" s="31">
        <f t="shared" si="2"/>
        <v>146.02000000000001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 t="s">
        <v>618</v>
      </c>
      <c r="G30" s="31">
        <v>3.63</v>
      </c>
      <c r="H30" s="34">
        <f t="shared" si="1"/>
        <v>2.7878400000000001</v>
      </c>
      <c r="I30" s="31">
        <f t="shared" si="0"/>
        <v>2.7878400000000001</v>
      </c>
      <c r="J30" s="31">
        <f t="shared" si="2"/>
        <v>2787.84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23.435010000000002</v>
      </c>
      <c r="I31" s="31">
        <f>I32+I33+I34</f>
        <v>23.435010000000002</v>
      </c>
      <c r="J31" s="31">
        <f>J32+J33+J34</f>
        <v>23435.01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867</v>
      </c>
      <c r="G32" s="31">
        <v>2.0099999999999998</v>
      </c>
      <c r="H32" s="32">
        <f>ROUND(F32*G32*K32/1000,5)</f>
        <v>3.4853399999999999</v>
      </c>
      <c r="I32" s="31">
        <f>H32</f>
        <v>3.4853399999999999</v>
      </c>
      <c r="J32" s="31">
        <f>ROUND(H32*1000,2)</f>
        <v>3485.34</v>
      </c>
      <c r="K32" s="3">
        <v>2</v>
      </c>
      <c r="L32" s="38"/>
      <c r="M32" s="38">
        <v>867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867</v>
      </c>
      <c r="G33" s="31">
        <v>7.67</v>
      </c>
      <c r="H33" s="32">
        <f>ROUND(G33*F33*K33/1000,5)</f>
        <v>19.949670000000001</v>
      </c>
      <c r="I33" s="31">
        <f>H33</f>
        <v>19.949670000000001</v>
      </c>
      <c r="J33" s="31">
        <f>ROUND(H33*1000,2)</f>
        <v>19949.669999999998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127.6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287.10000000000002</v>
      </c>
      <c r="G38" s="31">
        <v>1.65</v>
      </c>
      <c r="H38" s="32">
        <f>ROUND((F38*G38*K38)/1000,5)</f>
        <v>0.47371999999999997</v>
      </c>
      <c r="I38" s="31">
        <f>H38</f>
        <v>0.47371999999999997</v>
      </c>
      <c r="J38" s="31">
        <f>ROUND(F38*G38*K38,2)</f>
        <v>473.72</v>
      </c>
      <c r="K38" s="3">
        <v>1</v>
      </c>
      <c r="L38" s="38">
        <f>M37+M38</f>
        <v>287.10000000000002</v>
      </c>
      <c r="M38" s="38">
        <v>159.5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0.10299999999999999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59.18716000000002</v>
      </c>
      <c r="I46" s="71">
        <f>I47+I53+I63+I68+I77+I85+I98+I103</f>
        <v>59.18716000000002</v>
      </c>
      <c r="J46" s="72">
        <f>J47+J53+J63+J68+J77+J85+J98+J103</f>
        <v>57411.55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2.9593499999999997</v>
      </c>
      <c r="I47" s="25">
        <f>I48+I49+I50+I51+I52</f>
        <v>0</v>
      </c>
      <c r="J47" s="23">
        <f>J48+J49+J50+J51+J52</f>
        <v>2959.35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1.7756099999999999</v>
      </c>
      <c r="I49" s="31"/>
      <c r="J49" s="31">
        <f>ROUND(H49*1000,2)</f>
        <v>1775.61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1.18374</v>
      </c>
      <c r="I50" s="31"/>
      <c r="J50" s="31">
        <f>ROUND(H50*1000,2)</f>
        <v>1183.74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4.1430999999999996</v>
      </c>
      <c r="I53" s="26">
        <f>I54+I55+I56+I57+I58+I59+I60+I61+I62</f>
        <v>0</v>
      </c>
      <c r="J53" s="23">
        <f>J54+J55+J56+J57+J58+J59+J60+J61+J62</f>
        <v>4143.1000000000004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4.1430999999999996</v>
      </c>
      <c r="I59" s="31"/>
      <c r="J59" s="31">
        <f t="shared" si="3"/>
        <v>4143.1000000000004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5.3268399999999998</v>
      </c>
      <c r="I68" s="26">
        <f>I69+I70+I71+I72+I75+I76</f>
        <v>0</v>
      </c>
      <c r="J68" s="23">
        <f>J69+J70+J71+J72+J73+J74+J75+J76</f>
        <v>5326.84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5.3268399999999998</v>
      </c>
      <c r="I76" s="31"/>
      <c r="J76" s="31">
        <f>ROUND(H76*1000,2)</f>
        <v>5326.84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8.2861999999999991</v>
      </c>
      <c r="I77" s="26">
        <f>I78+I79+I80+I81+I82+I83+I84</f>
        <v>0</v>
      </c>
      <c r="J77" s="23">
        <f>J78+J79+J80+J81+J82+J83+J84</f>
        <v>6510.59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4.1430999999999996</v>
      </c>
      <c r="I78" s="31"/>
      <c r="J78" s="31">
        <f t="shared" ref="J78:J83" si="4">ROUND(H78*1000,2)</f>
        <v>4143.1000000000004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2.3674900000000001</v>
      </c>
      <c r="I81" s="31"/>
      <c r="J81" s="31">
        <f t="shared" si="4"/>
        <v>2367.4899999999998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1.7756099999999999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20.123640000000002</v>
      </c>
      <c r="I85" s="26">
        <f>I86+I87+I88+I89+I90+I91+I92+I93+I94+I95+I96+I97</f>
        <v>0</v>
      </c>
      <c r="J85" s="23">
        <f>J86+J87+J88+J89+J90+J91+J92+J93+J94+J95+J96+J97</f>
        <v>20123.64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7.1024599999999998</v>
      </c>
      <c r="I90" s="31"/>
      <c r="J90" s="31">
        <f t="shared" si="5"/>
        <v>7102.46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9.4699500000000008</v>
      </c>
      <c r="I96" s="31"/>
      <c r="J96" s="31">
        <f t="shared" si="5"/>
        <v>9469.9500000000007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3.5512299999999999</v>
      </c>
      <c r="I97" s="31"/>
      <c r="J97" s="31">
        <f t="shared" si="5"/>
        <v>3551.23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2.3674900000000001</v>
      </c>
      <c r="I98" s="26">
        <f>I99+I100+I101+I102</f>
        <v>0</v>
      </c>
      <c r="J98" s="23">
        <f>J99+J100+J101+J102</f>
        <v>2367.4899999999998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2.3674900000000001</v>
      </c>
      <c r="I99" s="31">
        <v>0</v>
      </c>
      <c r="J99" s="31">
        <f>ROUND(H99*1000,2)</f>
        <v>2367.4899999999998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15.980540000000023</v>
      </c>
      <c r="I103" s="25">
        <f>I104+I105+I106+I107+I108</f>
        <v>59.18716000000002</v>
      </c>
      <c r="J103" s="23">
        <f>J104+J105+J106+J107+J108</f>
        <v>15980.54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3.8471700000000002</v>
      </c>
      <c r="I106" s="31"/>
      <c r="J106" s="31">
        <f>ROUND(H106*1000,2)</f>
        <v>3847.17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12.133370000000022</v>
      </c>
      <c r="I108" s="34">
        <f>J197-I138-H181</f>
        <v>59.18716000000002</v>
      </c>
      <c r="J108" s="31">
        <f>ROUND(H108*1000,2)</f>
        <v>12133.37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190.64285000000001</v>
      </c>
      <c r="I109" s="71">
        <f>I110+I111+I112+I113+I114+I115+I116+I117+I118+I119+I120+I121+I122+I123+I124+I125+I126+I127+I128+I129+I130+I131+I132+I133+I134+I135+I136+I137+I138</f>
        <v>190.64484999999999</v>
      </c>
      <c r="J109" s="72">
        <f>J110+J111+J112+J113+J114+J115+J116+J117+J118+J119+J120+J121+J122+J123+J124+J125+J126+J127+J128+J129+J130+J131+J132+J133+J134+J135+J136+J137+J138</f>
        <v>178033.4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9006.74</v>
      </c>
      <c r="H110" s="33">
        <f>ROUND(($I$138*0.05),5)</f>
        <v>9.0067400000000006</v>
      </c>
      <c r="I110" s="31"/>
      <c r="J110" s="31">
        <f t="shared" ref="J110:J137" si="6">ROUND(H110*1000,2)</f>
        <v>9006.74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45033.71</v>
      </c>
      <c r="H111" s="33">
        <f>ROUND(($I$138*0.25),5)</f>
        <v>45.033709999999999</v>
      </c>
      <c r="I111" s="31"/>
      <c r="J111" s="31">
        <f t="shared" si="6"/>
        <v>45033.71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21616.18</v>
      </c>
      <c r="H116" s="32">
        <f>ROUND(($I$138*0.12),5)</f>
        <v>21.61618</v>
      </c>
      <c r="I116" s="31"/>
      <c r="J116" s="31">
        <f t="shared" si="6"/>
        <v>21616.18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27020.230000000003</v>
      </c>
      <c r="H125" s="32">
        <f>ROUND(($I$138*0.15),5)</f>
        <v>27.020230000000002</v>
      </c>
      <c r="I125" s="31"/>
      <c r="J125" s="31">
        <f t="shared" si="6"/>
        <v>27020.23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19814.830000000002</v>
      </c>
      <c r="H126" s="32">
        <f>ROUND(($I$138*0.11),5)</f>
        <v>19.814830000000001</v>
      </c>
      <c r="I126" s="31"/>
      <c r="J126" s="31">
        <f t="shared" si="6"/>
        <v>19814.830000000002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12609.439999999999</v>
      </c>
      <c r="H128" s="32">
        <f>ROUND(($I$138*0.07),5)</f>
        <v>12.609439999999999</v>
      </c>
      <c r="I128" s="31"/>
      <c r="J128" s="31">
        <f t="shared" si="6"/>
        <v>12609.44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32424.27</v>
      </c>
      <c r="H129" s="32">
        <f>ROUND(($I$138*0.18),5)</f>
        <v>32.42427</v>
      </c>
      <c r="I129" s="31"/>
      <c r="J129" s="31">
        <f t="shared" si="6"/>
        <v>32424.27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12.609450000000002</v>
      </c>
      <c r="I138" s="34">
        <f>J197*0.7</f>
        <v>180.13485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32.291040000000002</v>
      </c>
      <c r="I151" s="72">
        <f>I152+I153+I154</f>
        <v>32.29</v>
      </c>
      <c r="J151" s="72">
        <f ca="1">J152+J153+J154</f>
        <v>32291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2690.92</v>
      </c>
      <c r="H152" s="32">
        <f ca="1">ROUND((C152*F152*G152/1000),5)</f>
        <v>32.291040000000002</v>
      </c>
      <c r="I152" s="35">
        <v>32.29</v>
      </c>
      <c r="J152" s="31">
        <f ca="1">ROUND(H152*1000,2)</f>
        <v>32291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16.077000000000002</v>
      </c>
      <c r="I165" s="72">
        <f>I166+I167+I168</f>
        <v>16.079999999999998</v>
      </c>
      <c r="J165" s="72">
        <f>J166+J167+J168</f>
        <v>16077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16077</v>
      </c>
      <c r="H166" s="34">
        <v>16.077000000000002</v>
      </c>
      <c r="I166" s="31">
        <v>16.079999999999998</v>
      </c>
      <c r="J166" s="31">
        <f>ROUND(H166*1000,2)</f>
        <v>16077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57.378</v>
      </c>
      <c r="I169" s="72">
        <f>I170+I171+I172</f>
        <v>57.38</v>
      </c>
      <c r="J169" s="72">
        <f>J170+J171+J172</f>
        <v>57378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33809</v>
      </c>
      <c r="H170" s="32">
        <v>33.808999999999997</v>
      </c>
      <c r="I170" s="35">
        <v>33.81</v>
      </c>
      <c r="J170" s="31">
        <f>ROUND(H170*1000,2)</f>
        <v>33809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23569</v>
      </c>
      <c r="H171" s="32">
        <v>23.568999999999999</v>
      </c>
      <c r="I171" s="35">
        <v>23.57</v>
      </c>
      <c r="J171" s="31">
        <f>ROUND(H171*1000,2)</f>
        <v>23569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103.63</v>
      </c>
      <c r="I173" s="72">
        <v>103.63</v>
      </c>
      <c r="J173" s="72">
        <f>ROUND(H173*1000,2)</f>
        <v>103630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8.4339999999999993</v>
      </c>
      <c r="I174" s="72">
        <v>8.43</v>
      </c>
      <c r="J174" s="72">
        <f>ROUND(H174*1000,2)</f>
        <v>8434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23.568999999999999</v>
      </c>
      <c r="I175" s="72">
        <f>I176+I177</f>
        <v>0</v>
      </c>
      <c r="J175" s="72">
        <f>J176+J177</f>
        <v>23569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1</v>
      </c>
      <c r="D177" s="28" t="s">
        <v>50</v>
      </c>
      <c r="E177" s="36" t="s">
        <v>31</v>
      </c>
      <c r="F177" s="40">
        <f>IF(H177&gt;0,1,0)</f>
        <v>1</v>
      </c>
      <c r="G177" s="40">
        <f>J177</f>
        <v>23569</v>
      </c>
      <c r="H177" s="32">
        <v>23.568999999999999</v>
      </c>
      <c r="I177" s="35"/>
      <c r="J177" s="31">
        <f>ROUND(H177*1000,2)</f>
        <v>23569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18.013490000000001</v>
      </c>
      <c r="I178" s="72">
        <f>I179+I180+I181</f>
        <v>44.1</v>
      </c>
      <c r="J178" s="72">
        <f>J179+J180+J181</f>
        <v>18013.490000000002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18.013490000000001</v>
      </c>
      <c r="I181" s="31">
        <v>44.1</v>
      </c>
      <c r="J181" s="31">
        <f>ROUND(H181*1000,2)</f>
        <v>18013.490000000002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790.89005999999995</v>
      </c>
      <c r="I194" s="62">
        <f>I10+I9+I42+I46+I109+I139+I151+I155+I160+I165+I169+I173+I174+I175+I178+I45</f>
        <v>793.4095299999999</v>
      </c>
      <c r="J194" s="63">
        <f ca="1">J10+J9+J42+J46+J109+J139+J151+J155+J160+J165+J169+J173+J174+J175+J178+J45</f>
        <v>450953.33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790.89005999999995</v>
      </c>
      <c r="I195" s="31">
        <f>J195/1000</f>
        <v>904.15797999999995</v>
      </c>
      <c r="J195" s="31">
        <v>904157.98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793.4095299999999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110.74845000000005</v>
      </c>
      <c r="J197" s="82">
        <v>257.33550000000002</v>
      </c>
    </row>
    <row r="198" spans="1:75" hidden="1" x14ac:dyDescent="0.25">
      <c r="H198" s="49">
        <f>H9+H10+H42+H45+H46+H109+H139+H151+H155+H160+H165+H169+H173+H174+H175+H178+H182</f>
        <v>790.89005999999995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92D050"/>
    <pageSetUpPr fitToPage="1"/>
  </sheetPr>
  <dimension ref="A1:CQ209"/>
  <sheetViews>
    <sheetView topLeftCell="A182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10.946210000000001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33.688494000000006</v>
      </c>
      <c r="I9" s="72">
        <v>79.959999999999994</v>
      </c>
      <c r="J9" s="72">
        <f>ROUND(H9*1000,2)</f>
        <v>33688.49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92.097700000000017</v>
      </c>
      <c r="I10" s="76">
        <f>I11+I12+I13+I14+I15+I16+I20+I31+I35+I38+I39+I40+I41+I19</f>
        <v>92.097700000000003</v>
      </c>
      <c r="J10" s="72">
        <f>J11+J12+J13+J14+J15+J16+J20+J31+J35+J38+J39+J40+J41+J19</f>
        <v>78926.100000000006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85</v>
      </c>
      <c r="G11" s="31">
        <v>1.67</v>
      </c>
      <c r="H11" s="34">
        <f>ROUND((F11*G11*K11)/1000,5)</f>
        <v>42.443049999999999</v>
      </c>
      <c r="I11" s="31">
        <f>H11</f>
        <v>42.443049999999999</v>
      </c>
      <c r="J11" s="31">
        <f>ROUND(F11*G11*K11,2)</f>
        <v>42443.05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85</v>
      </c>
      <c r="G12" s="31">
        <v>1.27</v>
      </c>
      <c r="H12" s="34">
        <f>ROUND((F12*G12*C12)/1000,5)</f>
        <v>11.226800000000001</v>
      </c>
      <c r="I12" s="31">
        <f>H12</f>
        <v>11.226800000000001</v>
      </c>
      <c r="J12" s="31">
        <f>ROUND(F12*G12*K12,2)</f>
        <v>5613.4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15.116399999999999</v>
      </c>
      <c r="I16" s="31">
        <f t="shared" ref="I16:I29" si="0">H16</f>
        <v>15.116399999999999</v>
      </c>
      <c r="J16" s="31">
        <f>J17+J18</f>
        <v>7558.2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85</v>
      </c>
      <c r="G17" s="31">
        <v>4.07</v>
      </c>
      <c r="H17" s="32">
        <f>ROUND((F17*G17*C17)/1000,5)</f>
        <v>8.3027999999999995</v>
      </c>
      <c r="I17" s="31">
        <f t="shared" si="0"/>
        <v>8.3027999999999995</v>
      </c>
      <c r="J17" s="31">
        <f>ROUND(F17*G17*K17,2)</f>
        <v>4151.3999999999996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85</v>
      </c>
      <c r="G18" s="31">
        <v>3.34</v>
      </c>
      <c r="H18" s="32">
        <f>ROUND((F18*G18*C18)/1000,5)</f>
        <v>6.8136000000000001</v>
      </c>
      <c r="I18" s="31">
        <f t="shared" si="0"/>
        <v>6.8136000000000001</v>
      </c>
      <c r="J18" s="31">
        <f>ROUND(F18*G18*K18,2)</f>
        <v>3406.8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6.27759</v>
      </c>
      <c r="I20" s="31">
        <f t="shared" si="0"/>
        <v>6.27759</v>
      </c>
      <c r="J20" s="31">
        <f>J21+J22+J23+J24+J25+J26+J27+J28+J29+J30</f>
        <v>6277.59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1864.67</v>
      </c>
      <c r="G21" s="31">
        <v>2.81</v>
      </c>
      <c r="H21" s="32">
        <f t="shared" ref="H21:H30" si="1">ROUND((F21*G21*K21)/1000,5)</f>
        <v>5.2397200000000002</v>
      </c>
      <c r="I21" s="31">
        <f t="shared" si="0"/>
        <v>5.2397200000000002</v>
      </c>
      <c r="J21" s="31">
        <f t="shared" ref="J21:J29" si="2">ROUND(F21*G21*K21,2)</f>
        <v>5239.72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643</v>
      </c>
      <c r="G26" s="31">
        <v>2.64</v>
      </c>
      <c r="H26" s="32">
        <f t="shared" si="1"/>
        <v>0.28511999999999998</v>
      </c>
      <c r="I26" s="31">
        <f t="shared" si="0"/>
        <v>0.28511999999999998</v>
      </c>
      <c r="J26" s="31">
        <f t="shared" si="2"/>
        <v>285.12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87</v>
      </c>
      <c r="G28" s="31">
        <v>2.52</v>
      </c>
      <c r="H28" s="32">
        <f t="shared" si="1"/>
        <v>2.2679999999999999E-2</v>
      </c>
      <c r="I28" s="31">
        <f t="shared" si="0"/>
        <v>2.2679999999999999E-2</v>
      </c>
      <c r="J28" s="31">
        <f t="shared" si="2"/>
        <v>22.68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15.136800000000001</v>
      </c>
      <c r="I31" s="31">
        <f>I32+I33+I34</f>
        <v>15.136800000000001</v>
      </c>
      <c r="J31" s="31">
        <f>J32+J33+J34</f>
        <v>15136.8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560</v>
      </c>
      <c r="G32" s="31">
        <v>2.0099999999999998</v>
      </c>
      <c r="H32" s="32">
        <f>ROUND(F32*G32*K32/1000,5)</f>
        <v>2.2511999999999999</v>
      </c>
      <c r="I32" s="31">
        <f>H32</f>
        <v>2.2511999999999999</v>
      </c>
      <c r="J32" s="31">
        <f>ROUND(H32*1000,2)</f>
        <v>2251.1999999999998</v>
      </c>
      <c r="K32" s="3">
        <v>2</v>
      </c>
      <c r="L32" s="38"/>
      <c r="M32" s="38">
        <v>560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560</v>
      </c>
      <c r="G33" s="31">
        <v>7.67</v>
      </c>
      <c r="H33" s="32">
        <f>ROUND(G33*F33*K33/1000,5)</f>
        <v>12.8856</v>
      </c>
      <c r="I33" s="31">
        <f>H33</f>
        <v>12.8856</v>
      </c>
      <c r="J33" s="31">
        <f>ROUND(H33*1000,2)</f>
        <v>12885.6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358.4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806.4</v>
      </c>
      <c r="G38" s="31">
        <v>1.65</v>
      </c>
      <c r="H38" s="32">
        <f>ROUND((F38*G38*K38)/1000,5)</f>
        <v>1.33056</v>
      </c>
      <c r="I38" s="31">
        <f>H38</f>
        <v>1.33056</v>
      </c>
      <c r="J38" s="31">
        <f>ROUND(F38*G38*K38,2)</f>
        <v>1330.56</v>
      </c>
      <c r="K38" s="3">
        <v>1</v>
      </c>
      <c r="L38" s="38">
        <f>M37+M38</f>
        <v>806.4</v>
      </c>
      <c r="M38" s="38">
        <v>448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37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0.14699999999999999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14.386443800000013</v>
      </c>
      <c r="I46" s="71">
        <f>I47+I53+I63+I68+I77+I85+I98+I103</f>
        <v>14.386443800000013</v>
      </c>
      <c r="J46" s="72">
        <f>J47+J53+J63+J68+J77+J85+J98+J103</f>
        <v>13954.849999999999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0.71931999999999996</v>
      </c>
      <c r="I47" s="25">
        <f>I48+I49+I50+I51+I52</f>
        <v>0</v>
      </c>
      <c r="J47" s="23">
        <f>J48+J49+J50+J51+J52</f>
        <v>719.31999999999994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0.43158999999999997</v>
      </c>
      <c r="I49" s="31"/>
      <c r="J49" s="31">
        <f>ROUND(H49*1000,2)</f>
        <v>431.59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0.28772999999999999</v>
      </c>
      <c r="I50" s="31"/>
      <c r="J50" s="31">
        <f>ROUND(H50*1000,2)</f>
        <v>287.73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1.00705</v>
      </c>
      <c r="I53" s="26">
        <f>I54+I55+I56+I57+I58+I59+I60+I61+I62</f>
        <v>0</v>
      </c>
      <c r="J53" s="23">
        <f>J54+J55+J56+J57+J58+J59+J60+J61+J62</f>
        <v>1007.05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1.00705</v>
      </c>
      <c r="I59" s="31"/>
      <c r="J59" s="31">
        <f t="shared" si="3"/>
        <v>1007.05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1.29478</v>
      </c>
      <c r="I68" s="26">
        <f>I69+I70+I71+I72+I75+I76</f>
        <v>0</v>
      </c>
      <c r="J68" s="23">
        <f>J69+J70+J71+J72+J73+J74+J75+J76</f>
        <v>1294.78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1.29478</v>
      </c>
      <c r="I76" s="31"/>
      <c r="J76" s="31">
        <f>ROUND(H76*1000,2)</f>
        <v>1294.78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2.0141</v>
      </c>
      <c r="I77" s="26">
        <f>I78+I79+I80+I81+I82+I83+I84</f>
        <v>0</v>
      </c>
      <c r="J77" s="23">
        <f>J78+J79+J80+J81+J82+J83+J84</f>
        <v>1582.51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1.00705</v>
      </c>
      <c r="I78" s="31"/>
      <c r="J78" s="31">
        <f t="shared" ref="J78:J83" si="4">ROUND(H78*1000,2)</f>
        <v>1007.05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0.57545999999999997</v>
      </c>
      <c r="I81" s="31"/>
      <c r="J81" s="31">
        <f t="shared" si="4"/>
        <v>575.46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0.43158999999999997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4.8913900000000003</v>
      </c>
      <c r="I85" s="26">
        <f>I86+I87+I88+I89+I90+I91+I92+I93+I94+I95+I96+I97</f>
        <v>0</v>
      </c>
      <c r="J85" s="23">
        <f>J86+J87+J88+J89+J90+J91+J92+J93+J94+J95+J96+J97</f>
        <v>4891.3899999999994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1.72637</v>
      </c>
      <c r="I90" s="31"/>
      <c r="J90" s="31">
        <f t="shared" si="5"/>
        <v>1726.37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2.3018299999999998</v>
      </c>
      <c r="I96" s="31"/>
      <c r="J96" s="31">
        <f t="shared" si="5"/>
        <v>2301.83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0.86319000000000001</v>
      </c>
      <c r="I97" s="31"/>
      <c r="J97" s="31">
        <f t="shared" si="5"/>
        <v>863.19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0.57545999999999997</v>
      </c>
      <c r="I98" s="26">
        <f>I99+I100+I101+I102</f>
        <v>0</v>
      </c>
      <c r="J98" s="23">
        <f>J99+J100+J101+J102</f>
        <v>575.46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0.57545999999999997</v>
      </c>
      <c r="I99" s="31">
        <v>0</v>
      </c>
      <c r="J99" s="31">
        <f>ROUND(H99*1000,2)</f>
        <v>575.46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3.8843438000000146</v>
      </c>
      <c r="I103" s="25">
        <f>I104+I105+I106+I107+I108</f>
        <v>14.386443800000013</v>
      </c>
      <c r="J103" s="23">
        <f>J104+J105+J106+J107+J108</f>
        <v>3884.3399999999997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0.93511999999999995</v>
      </c>
      <c r="I106" s="31"/>
      <c r="J106" s="31">
        <f>ROUND(H106*1000,2)</f>
        <v>935.12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2.9492238000000146</v>
      </c>
      <c r="I108" s="34">
        <f>J197-I138-H181</f>
        <v>14.386443800000013</v>
      </c>
      <c r="J108" s="31">
        <f>ROUND(H108*1000,2)</f>
        <v>2949.22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72.342822200000015</v>
      </c>
      <c r="I109" s="71">
        <f>I110+I111+I112+I113+I114+I115+I116+I117+I118+I119+I120+I121+I122+I123+I124+I125+I126+I127+I128+I129+I130+I131+I132+I133+I134+I135+I136+I137+I138</f>
        <v>72.34482220000001</v>
      </c>
      <c r="J109" s="72">
        <f>J110+J111+J112+J113+J114+J115+J116+J117+J118+J119+J120+J121+J122+J123+J124+J125+J126+J127+J128+J129+J130+J131+J132+J133+J134+J135+J136+J137+J138</f>
        <v>69277.89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2189.2399999999998</v>
      </c>
      <c r="H110" s="33">
        <f>ROUND(($I$138*0.05),5)</f>
        <v>2.1892399999999999</v>
      </c>
      <c r="I110" s="31"/>
      <c r="J110" s="31">
        <f t="shared" ref="J110:J137" si="6">ROUND(H110*1000,2)</f>
        <v>2189.2399999999998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10946.210000000001</v>
      </c>
      <c r="H111" s="33">
        <f>ROUND(($I$138*0.25),5)</f>
        <v>10.946210000000001</v>
      </c>
      <c r="I111" s="31"/>
      <c r="J111" s="31">
        <f t="shared" si="6"/>
        <v>10946.21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5254.18</v>
      </c>
      <c r="H116" s="32">
        <f>ROUND(($I$138*0.12),5)</f>
        <v>5.2541799999999999</v>
      </c>
      <c r="I116" s="31"/>
      <c r="J116" s="31">
        <f t="shared" si="6"/>
        <v>5254.18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28558</v>
      </c>
      <c r="H121" s="34">
        <v>28.558</v>
      </c>
      <c r="I121" s="31">
        <v>28.56</v>
      </c>
      <c r="J121" s="31">
        <f t="shared" si="6"/>
        <v>28558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6567.7199999999993</v>
      </c>
      <c r="H125" s="32">
        <f>ROUND(($I$138*0.15),5)</f>
        <v>6.5677199999999996</v>
      </c>
      <c r="I125" s="31"/>
      <c r="J125" s="31">
        <f t="shared" si="6"/>
        <v>6567.72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4816.33</v>
      </c>
      <c r="H126" s="32">
        <f>ROUND(($I$138*0.11),5)</f>
        <v>4.8163299999999998</v>
      </c>
      <c r="I126" s="31"/>
      <c r="J126" s="31">
        <f t="shared" si="6"/>
        <v>4816.33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3064.94</v>
      </c>
      <c r="H128" s="32">
        <f>ROUND(($I$138*0.07),5)</f>
        <v>3.06494</v>
      </c>
      <c r="I128" s="31"/>
      <c r="J128" s="31">
        <f t="shared" si="6"/>
        <v>3064.94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7881.2699999999995</v>
      </c>
      <c r="H129" s="32">
        <f>ROUND(($I$138*0.18),5)</f>
        <v>7.8812699999999998</v>
      </c>
      <c r="I129" s="31"/>
      <c r="J129" s="31">
        <f t="shared" si="6"/>
        <v>7881.27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3.0649322000000137</v>
      </c>
      <c r="I138" s="34">
        <f>J197*0.7</f>
        <v>43.784822200000015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11.634</v>
      </c>
      <c r="I165" s="72">
        <f>I166+I167+I168</f>
        <v>11.63</v>
      </c>
      <c r="J165" s="72">
        <f>J166+J167+J168</f>
        <v>11634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11634</v>
      </c>
      <c r="H166" s="34">
        <v>11.634</v>
      </c>
      <c r="I166" s="31">
        <v>11.63</v>
      </c>
      <c r="J166" s="31">
        <f>ROUND(H166*1000,2)</f>
        <v>11634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22.431999999999999</v>
      </c>
      <c r="I169" s="72">
        <f>I170+I171+I172</f>
        <v>22.43</v>
      </c>
      <c r="J169" s="72">
        <f>J170+J171+J172</f>
        <v>22432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22432</v>
      </c>
      <c r="H170" s="32">
        <v>22.431999999999999</v>
      </c>
      <c r="I170" s="35">
        <v>22.43</v>
      </c>
      <c r="J170" s="31">
        <f>ROUND(H170*1000,2)</f>
        <v>22432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75.953999999999994</v>
      </c>
      <c r="I173" s="72">
        <v>145.94999999999999</v>
      </c>
      <c r="J173" s="72">
        <f>ROUND(H173*1000,2)</f>
        <v>75954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9.9710000000000001</v>
      </c>
      <c r="I174" s="72">
        <v>9.9700000000000006</v>
      </c>
      <c r="J174" s="72">
        <f>ROUND(H174*1000,2)</f>
        <v>9971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4.3784799999999997</v>
      </c>
      <c r="I178" s="72">
        <f>I179+I180+I181</f>
        <v>29.17</v>
      </c>
      <c r="J178" s="72">
        <f>J179+J180+J181</f>
        <v>4378.4799999999996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4.3784799999999997</v>
      </c>
      <c r="I181" s="31">
        <v>29.17</v>
      </c>
      <c r="J181" s="31">
        <f>ROUND(H181*1000,2)</f>
        <v>4378.4799999999996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336.88494000000009</v>
      </c>
      <c r="I194" s="62">
        <f>I10+I9+I42+I46+I109+I139+I151+I155+I160+I165+I169+I173+I174+I175+I178+I45</f>
        <v>477.9489660000001</v>
      </c>
      <c r="J194" s="63">
        <f ca="1">J10+J9+J42+J46+J109+J139+J151+J155+J160+J165+J169+J173+J174+J175+J178+J45</f>
        <v>366910.12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336.88494000000003</v>
      </c>
      <c r="I195" s="31">
        <f>J195/1000</f>
        <v>520.22753</v>
      </c>
      <c r="J195" s="31">
        <v>520227.53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477.9489660000001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42.278563999999903</v>
      </c>
      <c r="J197" s="82">
        <v>62.549746000000027</v>
      </c>
    </row>
    <row r="198" spans="1:75" hidden="1" x14ac:dyDescent="0.25">
      <c r="H198" s="49">
        <f>H9+H10+H42+H45+H46+H109+H139+H151+H155+H160+H165+H169+H173+H174+H175+H178+H182</f>
        <v>336.88494000000009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270.89999999999998</v>
      </c>
      <c r="I9" s="72">
        <v>270.89999999999998</v>
      </c>
      <c r="J9" s="72">
        <f>ROUND(H9*1000,2)</f>
        <v>270900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144.35339000000002</v>
      </c>
      <c r="I10" s="76">
        <f>I11+I12+I13+I14+I15+I16+I20+I31+I35+I38+I39+I40+I41+I19</f>
        <v>143.68126999999998</v>
      </c>
      <c r="J10" s="72">
        <f>J11+J12+J13+J14+J15+J16+J20+J31+J35+J38+J39+J40+J41+J19</f>
        <v>143681.26999999999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31.88</v>
      </c>
      <c r="G11" s="31">
        <v>2.29</v>
      </c>
      <c r="H11" s="34">
        <f>ROUND((F11*G11*K11)/1000,5)</f>
        <v>21.82855</v>
      </c>
      <c r="I11" s="31">
        <f t="shared" ref="I11:I30" si="0">H11</f>
        <v>21.82855</v>
      </c>
      <c r="J11" s="31">
        <f>ROUND(F11*G11*K11,2)</f>
        <v>21828.55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255-F11</f>
        <v>223.12</v>
      </c>
      <c r="G12" s="31">
        <v>2</v>
      </c>
      <c r="H12" s="34">
        <f>ROUND((F12*G12*C12)/1000,5)</f>
        <v>23.20448</v>
      </c>
      <c r="I12" s="31">
        <f t="shared" si="0"/>
        <v>23.20448</v>
      </c>
      <c r="J12" s="31">
        <f>ROUND(F12*G12*K12,2)</f>
        <v>23204.48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16</v>
      </c>
      <c r="G13" s="31">
        <v>3.04</v>
      </c>
      <c r="H13" s="34">
        <f>ROUND((F13*G13*K13)/1000,5)</f>
        <v>14.54336</v>
      </c>
      <c r="I13" s="31">
        <f t="shared" si="0"/>
        <v>14.54336</v>
      </c>
      <c r="J13" s="31">
        <f>ROUND(F13*G13*K13,2)</f>
        <v>14543.36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16</v>
      </c>
      <c r="G14" s="31">
        <v>19.350000000000001</v>
      </c>
      <c r="H14" s="32">
        <f>ROUND((F14*G14*K14)/1000,5)</f>
        <v>16.0992</v>
      </c>
      <c r="I14" s="31">
        <f t="shared" si="0"/>
        <v>16.0992</v>
      </c>
      <c r="J14" s="31">
        <f>ROUND(F14*G14*K14,2)</f>
        <v>16099.2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8.13964</v>
      </c>
      <c r="I16" s="31">
        <f t="shared" si="0"/>
        <v>8.13964</v>
      </c>
      <c r="J16" s="31">
        <f>J17+J18</f>
        <v>8139.64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31.88</v>
      </c>
      <c r="G17" s="31">
        <v>3.29</v>
      </c>
      <c r="H17" s="32">
        <f>ROUND((F17*G17*C17)/1000,5)</f>
        <v>1.2586200000000001</v>
      </c>
      <c r="I17" s="31">
        <f t="shared" si="0"/>
        <v>1.2586200000000001</v>
      </c>
      <c r="J17" s="31">
        <f>ROUND(F17*G17*K17,2)</f>
        <v>1258.6199999999999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223.12</v>
      </c>
      <c r="G18" s="31">
        <v>2.57</v>
      </c>
      <c r="H18" s="32">
        <f>ROUND((F18*G18*C18)/1000,5)</f>
        <v>6.8810200000000004</v>
      </c>
      <c r="I18" s="31">
        <f t="shared" si="0"/>
        <v>6.8810200000000004</v>
      </c>
      <c r="J18" s="31">
        <f>ROUND(F18*G18*K18,2)</f>
        <v>6881.02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19.54505</v>
      </c>
      <c r="I20" s="31">
        <f t="shared" si="0"/>
        <v>19.54505</v>
      </c>
      <c r="J20" s="31">
        <f>J21+J22+J23+J24+J25+J26+J27+J28+J29+J30</f>
        <v>19545.050000000003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6317.67</v>
      </c>
      <c r="G21" s="31">
        <v>2.81</v>
      </c>
      <c r="H21" s="32">
        <f t="shared" ref="H21:H30" si="1">ROUND((F21*G21*K21)/1000,5)</f>
        <v>17.752649999999999</v>
      </c>
      <c r="I21" s="31">
        <f t="shared" si="0"/>
        <v>17.752649999999999</v>
      </c>
      <c r="J21" s="31">
        <f t="shared" ref="J21:J30" si="2">ROUND(F21*G21*K21,2)</f>
        <v>17752.650000000001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641</v>
      </c>
      <c r="G26" s="31">
        <v>2.64</v>
      </c>
      <c r="H26" s="32">
        <f t="shared" si="1"/>
        <v>0.33660000000000001</v>
      </c>
      <c r="I26" s="31">
        <f t="shared" si="0"/>
        <v>0.33660000000000001</v>
      </c>
      <c r="J26" s="31">
        <f t="shared" si="2"/>
        <v>336.6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14.46105</v>
      </c>
      <c r="I31" s="31">
        <f>I32+I33+I34</f>
        <v>14.46105</v>
      </c>
      <c r="J31" s="31">
        <f>J32+J33+J34</f>
        <v>14461.05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535</v>
      </c>
      <c r="G32" s="31">
        <v>2.0099999999999998</v>
      </c>
      <c r="H32" s="32">
        <f>ROUND(F32*G32*K32/1000,5)</f>
        <v>2.1507000000000001</v>
      </c>
      <c r="I32" s="31">
        <f>H32</f>
        <v>2.1507000000000001</v>
      </c>
      <c r="J32" s="31">
        <f>ROUND(H32*1000,2)</f>
        <v>2150.6999999999998</v>
      </c>
      <c r="K32" s="3">
        <v>2</v>
      </c>
      <c r="L32" s="38"/>
      <c r="M32" s="38">
        <v>535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535</v>
      </c>
      <c r="G33" s="31">
        <v>7.67</v>
      </c>
      <c r="H33" s="32">
        <f>ROUND(G33*F33*K33/1000,5)</f>
        <v>12.31035</v>
      </c>
      <c r="I33" s="31">
        <f>H33</f>
        <v>12.31035</v>
      </c>
      <c r="J33" s="31">
        <f>ROUND(H33*1000,2)</f>
        <v>12310.35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389.28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875.88</v>
      </c>
      <c r="G38" s="31">
        <v>1.65</v>
      </c>
      <c r="H38" s="32">
        <f>ROUND((F38*G38*K38)/1000,5)</f>
        <v>1.4452</v>
      </c>
      <c r="I38" s="31">
        <f>H38</f>
        <v>1.4452</v>
      </c>
      <c r="J38" s="31">
        <f>ROUND(F38*G38*K38,2)</f>
        <v>1445.2</v>
      </c>
      <c r="K38" s="3">
        <v>1</v>
      </c>
      <c r="L38" s="38">
        <f>M37+M38</f>
        <v>875.88</v>
      </c>
      <c r="M38" s="38">
        <v>486.6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64.885319999999993</v>
      </c>
      <c r="I42" s="72">
        <f>I43+I44</f>
        <v>64.885319999999993</v>
      </c>
      <c r="J42" s="72">
        <f>J43+J44</f>
        <v>64885.32</v>
      </c>
      <c r="K42" s="73"/>
      <c r="Q42" s="74" t="s">
        <v>327</v>
      </c>
      <c r="R42" s="74">
        <v>200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0.8</v>
      </c>
      <c r="G43" s="31">
        <v>222.21</v>
      </c>
      <c r="H43" s="32">
        <f>ROUND((F43*G43*K43)/1000,5)</f>
        <v>64.885319999999993</v>
      </c>
      <c r="I43" s="31">
        <f>H43</f>
        <v>64.885319999999993</v>
      </c>
      <c r="J43" s="31">
        <f>ROUND(H43*1000,2)</f>
        <v>64885.32</v>
      </c>
      <c r="K43" s="3">
        <v>365</v>
      </c>
      <c r="L43" s="38"/>
      <c r="M43" s="38"/>
      <c r="N43" s="4">
        <f>ROUND(R42*1.45/365,3)</f>
        <v>0.79500000000000004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80.747579000000044</v>
      </c>
      <c r="I46" s="71">
        <f>I47+I53+I63+I68+I77+I85+I98+I103</f>
        <v>80.747579000000044</v>
      </c>
      <c r="J46" s="72">
        <f>J47+J53+J63+J68+J77+J85+J98+J103</f>
        <v>78325.149999999994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4.0373799999999997</v>
      </c>
      <c r="I47" s="25">
        <f>I48+I49+I50+I51+I52</f>
        <v>0</v>
      </c>
      <c r="J47" s="23">
        <f>J48+J49+J50+J51+J52</f>
        <v>4037.38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2.4224299999999999</v>
      </c>
      <c r="I49" s="31"/>
      <c r="J49" s="31">
        <f>ROUND(H49*1000,2)</f>
        <v>2422.4299999999998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1.6149500000000001</v>
      </c>
      <c r="I50" s="31"/>
      <c r="J50" s="31">
        <f>ROUND(H50*1000,2)</f>
        <v>1614.95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5.6523300000000001</v>
      </c>
      <c r="I53" s="26">
        <f>I54+I55+I56+I57+I58+I59+I60+I61+I62</f>
        <v>0</v>
      </c>
      <c r="J53" s="23">
        <f>J54+J55+J56+J57+J58+J59+J60+J61+J62</f>
        <v>5652.33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5.6523300000000001</v>
      </c>
      <c r="I59" s="31"/>
      <c r="J59" s="31">
        <f t="shared" si="3"/>
        <v>5652.33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7.2672800000000004</v>
      </c>
      <c r="I68" s="26">
        <f>I69+I70+I71+I72+I75+I76</f>
        <v>0</v>
      </c>
      <c r="J68" s="23">
        <f>J69+J70+J71+J72+J73+J74+J75+J76</f>
        <v>7267.28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7.2672800000000004</v>
      </c>
      <c r="I76" s="31"/>
      <c r="J76" s="31">
        <f>ROUND(H76*1000,2)</f>
        <v>7267.28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11.30466</v>
      </c>
      <c r="I77" s="26">
        <f>I78+I79+I80+I81+I82+I83+I84</f>
        <v>0</v>
      </c>
      <c r="J77" s="23">
        <f>J78+J79+J80+J81+J82+J83+J84</f>
        <v>8882.23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5.6523300000000001</v>
      </c>
      <c r="I78" s="31"/>
      <c r="J78" s="31">
        <f t="shared" ref="J78:J83" si="4">ROUND(H78*1000,2)</f>
        <v>5652.33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3.2299000000000002</v>
      </c>
      <c r="I81" s="31"/>
      <c r="J81" s="31">
        <f t="shared" si="4"/>
        <v>3229.9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2.4224299999999999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27.454170000000001</v>
      </c>
      <c r="I85" s="26">
        <f>I86+I87+I88+I89+I90+I91+I92+I93+I94+I95+I96+I97</f>
        <v>0</v>
      </c>
      <c r="J85" s="23">
        <f>J86+J87+J88+J89+J90+J91+J92+J93+J94+J95+J96+J97</f>
        <v>27454.17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9.6897099999999998</v>
      </c>
      <c r="I90" s="31"/>
      <c r="J90" s="31">
        <f t="shared" si="5"/>
        <v>9689.7099999999991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12.91961</v>
      </c>
      <c r="I96" s="31"/>
      <c r="J96" s="31">
        <f t="shared" si="5"/>
        <v>12919.61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4.8448500000000001</v>
      </c>
      <c r="I97" s="31"/>
      <c r="J97" s="31">
        <f t="shared" si="5"/>
        <v>4844.8500000000004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3.2299000000000002</v>
      </c>
      <c r="I98" s="26">
        <f>I99+I100+I101+I102</f>
        <v>0</v>
      </c>
      <c r="J98" s="23">
        <f>J99+J100+J101+J102</f>
        <v>3229.9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3.2299000000000002</v>
      </c>
      <c r="I99" s="31">
        <v>0</v>
      </c>
      <c r="J99" s="31">
        <f>ROUND(H99*1000,2)</f>
        <v>3229.9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21.801859000000039</v>
      </c>
      <c r="I103" s="25">
        <f>I104+I105+I106+I107+I108</f>
        <v>80.747579000000044</v>
      </c>
      <c r="J103" s="23">
        <f>J104+J105+J106+J107+J108</f>
        <v>21801.86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5.2485900000000001</v>
      </c>
      <c r="I106" s="31"/>
      <c r="J106" s="31">
        <f>ROUND(H106*1000,2)</f>
        <v>5248.59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16.553269000000039</v>
      </c>
      <c r="I108" s="34">
        <f>J197-I138-H181</f>
        <v>80.747579000000044</v>
      </c>
      <c r="J108" s="31">
        <f>ROUND(H108*1000,2)</f>
        <v>16553.27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319.02050100000008</v>
      </c>
      <c r="I109" s="71">
        <f>I110+I111+I112+I113+I114+I115+I116+I117+I118+I119+I120+I121+I122+I123+I124+I125+I126+I127+I128+I129+I130+I131+I132+I133+I134+I135+I136+I137+I138</f>
        <v>319.02350100000001</v>
      </c>
      <c r="J109" s="72">
        <f>J110+J111+J112+J113+J114+J115+J116+J117+J118+J119+J120+J121+J122+J123+J124+J125+J126+J127+J128+J129+J130+J131+J132+J133+J134+J135+J136+J137+J138</f>
        <v>301817.77999999997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12287.68</v>
      </c>
      <c r="H110" s="33">
        <f>ROUND(($I$138*0.05),5)</f>
        <v>12.28768</v>
      </c>
      <c r="I110" s="31"/>
      <c r="J110" s="31">
        <f t="shared" ref="J110:J137" si="6">ROUND(H110*1000,2)</f>
        <v>12287.68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61438.380000000005</v>
      </c>
      <c r="H111" s="33">
        <f>ROUND(($I$138*0.25),5)</f>
        <v>61.438380000000002</v>
      </c>
      <c r="I111" s="31"/>
      <c r="J111" s="31">
        <f t="shared" si="6"/>
        <v>61438.38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29490.420000000002</v>
      </c>
      <c r="H116" s="32">
        <f>ROUND(($I$138*0.12),5)</f>
        <v>29.49042</v>
      </c>
      <c r="I116" s="31"/>
      <c r="J116" s="31">
        <f t="shared" si="6"/>
        <v>29490.42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23246</v>
      </c>
      <c r="H120" s="34">
        <v>23.245999999999999</v>
      </c>
      <c r="I120" s="31">
        <v>23.25</v>
      </c>
      <c r="J120" s="31">
        <f t="shared" si="6"/>
        <v>23246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50021</v>
      </c>
      <c r="H121" s="34">
        <v>50.021000000000001</v>
      </c>
      <c r="I121" s="31">
        <v>50.02</v>
      </c>
      <c r="J121" s="31">
        <f t="shared" si="6"/>
        <v>50021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36863.03</v>
      </c>
      <c r="H125" s="32">
        <f>ROUND(($I$138*0.15),5)</f>
        <v>36.863030000000002</v>
      </c>
      <c r="I125" s="31"/>
      <c r="J125" s="31">
        <f t="shared" si="6"/>
        <v>36863.03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27032.89</v>
      </c>
      <c r="H126" s="32">
        <f>ROUND(($I$138*0.11),5)</f>
        <v>27.032889999999998</v>
      </c>
      <c r="I126" s="31"/>
      <c r="J126" s="31">
        <f t="shared" si="6"/>
        <v>27032.89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17202.75</v>
      </c>
      <c r="H128" s="32">
        <f>ROUND(($I$138*0.07),5)</f>
        <v>17.202750000000002</v>
      </c>
      <c r="I128" s="31"/>
      <c r="J128" s="31">
        <f t="shared" si="6"/>
        <v>17202.75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44235.63</v>
      </c>
      <c r="H129" s="32">
        <f>ROUND(($I$138*0.18),5)</f>
        <v>44.23563</v>
      </c>
      <c r="I129" s="31"/>
      <c r="J129" s="31">
        <f t="shared" si="6"/>
        <v>44235.63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17.202721000000039</v>
      </c>
      <c r="I138" s="34">
        <f>J197*0.7</f>
        <v>245.75350100000003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141.95903999999999</v>
      </c>
      <c r="I151" s="72">
        <f>I152+I153+I154</f>
        <v>141.96</v>
      </c>
      <c r="J151" s="72">
        <f ca="1">J152+J153+J154</f>
        <v>141959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5914.96</v>
      </c>
      <c r="H152" s="32">
        <f ca="1">ROUND((C152*F152*G152/1000),5)</f>
        <v>141.95903999999999</v>
      </c>
      <c r="I152" s="35">
        <v>141.96</v>
      </c>
      <c r="J152" s="31">
        <f ca="1">ROUND(H152*1000,2)</f>
        <v>141959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54.267119999999998</v>
      </c>
      <c r="I155" s="72">
        <f>I156+I157+I158+I159</f>
        <v>54.27</v>
      </c>
      <c r="J155" s="72">
        <f ca="1">J156+J157+J158+J159</f>
        <v>54267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2261.13</v>
      </c>
      <c r="H157" s="34">
        <f ca="1">ROUND((C157*F157*G157/1000),5)</f>
        <v>54.267119999999998</v>
      </c>
      <c r="I157" s="31">
        <v>54.27</v>
      </c>
      <c r="J157" s="31">
        <f ca="1">ROUND(H157*1000,2)</f>
        <v>54267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99.570000000000007</v>
      </c>
      <c r="I169" s="72">
        <f>I170+I171+I172</f>
        <v>99.57</v>
      </c>
      <c r="J169" s="72">
        <f>J170+J171+J172</f>
        <v>99570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76001</v>
      </c>
      <c r="H170" s="32">
        <v>76.001000000000005</v>
      </c>
      <c r="I170" s="35">
        <v>76</v>
      </c>
      <c r="J170" s="31">
        <f>ROUND(H170*1000,2)</f>
        <v>76001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23569</v>
      </c>
      <c r="H171" s="32">
        <v>23.568999999999999</v>
      </c>
      <c r="I171" s="35">
        <v>23.57</v>
      </c>
      <c r="J171" s="31">
        <f>ROUND(H171*1000,2)</f>
        <v>23569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230.71700000000001</v>
      </c>
      <c r="I173" s="72">
        <v>230.72</v>
      </c>
      <c r="J173" s="72">
        <f>ROUND(H173*1000,2)</f>
        <v>230717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24.545999999999999</v>
      </c>
      <c r="I174" s="72">
        <v>24.55</v>
      </c>
      <c r="J174" s="72">
        <f>ROUND(H174*1000,2)</f>
        <v>24546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23.568999999999999</v>
      </c>
      <c r="I175" s="72">
        <f>I176+I177</f>
        <v>10.23</v>
      </c>
      <c r="J175" s="72">
        <f>J176+J177</f>
        <v>23569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1</v>
      </c>
      <c r="D177" s="28" t="s">
        <v>50</v>
      </c>
      <c r="E177" s="36" t="s">
        <v>31</v>
      </c>
      <c r="F177" s="40">
        <f>IF(H177&gt;0,1,0)</f>
        <v>1</v>
      </c>
      <c r="G177" s="40">
        <f>J177</f>
        <v>23569</v>
      </c>
      <c r="H177" s="32">
        <v>23.568999999999999</v>
      </c>
      <c r="I177" s="35">
        <v>10.23</v>
      </c>
      <c r="J177" s="31">
        <f>ROUND(H177*1000,2)</f>
        <v>23569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24.57535</v>
      </c>
      <c r="I178" s="72">
        <f>I179+I180+I181</f>
        <v>99.1</v>
      </c>
      <c r="J178" s="72">
        <f>J179+J180+J181</f>
        <v>24575.35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24.57535</v>
      </c>
      <c r="I181" s="31">
        <v>99.1</v>
      </c>
      <c r="J181" s="31">
        <f>ROUND(H181*1000,2)</f>
        <v>24575.35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1481.3641800000003</v>
      </c>
      <c r="I194" s="62">
        <f>I10+I9+I42+I46+I109+I139+I151+I155+I160+I165+I169+I173+I174+I175+I178+I45</f>
        <v>1541.8915499999998</v>
      </c>
      <c r="J194" s="63">
        <f ca="1">J10+J9+J42+J46+J109+J139+J151+J155+J160+J165+J169+J173+J174+J175+J178+J45</f>
        <v>1068009.18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1481.36418</v>
      </c>
      <c r="I195" s="31">
        <f>J195/1000</f>
        <v>1575.5503799999999</v>
      </c>
      <c r="J195" s="31">
        <v>1575550.38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1541.8915499999998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33.65883000000008</v>
      </c>
      <c r="J197" s="82">
        <v>351.07643000000007</v>
      </c>
    </row>
    <row r="198" spans="1:75" hidden="1" x14ac:dyDescent="0.25">
      <c r="H198" s="49">
        <f>H9+H10+H42+H45+H46+H109+H139+H151+H155+H160+H165+H169+H173+H174+H175+H178+H182</f>
        <v>1481.3641800000003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92.62</v>
      </c>
      <c r="I9" s="72">
        <v>92.62</v>
      </c>
      <c r="J9" s="72">
        <f>ROUND(H9*1000,2)</f>
        <v>92620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147.30965</v>
      </c>
      <c r="I10" s="76">
        <f>I11+I12+I13+I14+I15+I16+I20+I31+I35+I38+I39+I40+I41+I19</f>
        <v>146.63753</v>
      </c>
      <c r="J10" s="72">
        <f>J11+J12+J13+J14+J15+J16+J20+J31+J35+J38+J39+J40+J41+J19</f>
        <v>146637.53000000003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32.630000000000003</v>
      </c>
      <c r="G11" s="31">
        <v>2.29</v>
      </c>
      <c r="H11" s="34">
        <f>ROUND((F11*G11*K11)/1000,5)</f>
        <v>22.342089999999999</v>
      </c>
      <c r="I11" s="31">
        <f t="shared" ref="I11:I30" si="0">H11</f>
        <v>22.342089999999999</v>
      </c>
      <c r="J11" s="31">
        <f>ROUND(F11*G11*K11,2)</f>
        <v>22342.09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261-F11</f>
        <v>228.37</v>
      </c>
      <c r="G12" s="31">
        <v>2</v>
      </c>
      <c r="H12" s="34">
        <f>ROUND((F12*G12*C12)/1000,5)</f>
        <v>23.75048</v>
      </c>
      <c r="I12" s="31">
        <f t="shared" si="0"/>
        <v>23.75048</v>
      </c>
      <c r="J12" s="31">
        <f>ROUND(F12*G12*K12,2)</f>
        <v>23750.48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16</v>
      </c>
      <c r="G13" s="31">
        <v>3.04</v>
      </c>
      <c r="H13" s="34">
        <f>ROUND((F13*G13*K13)/1000,5)</f>
        <v>14.54336</v>
      </c>
      <c r="I13" s="31">
        <f t="shared" si="0"/>
        <v>14.54336</v>
      </c>
      <c r="J13" s="31">
        <f>ROUND(F13*G13*K13,2)</f>
        <v>14543.36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16</v>
      </c>
      <c r="G14" s="31">
        <v>19.350000000000001</v>
      </c>
      <c r="H14" s="32">
        <f>ROUND((F14*G14*K14)/1000,5)</f>
        <v>16.0992</v>
      </c>
      <c r="I14" s="31">
        <f t="shared" si="0"/>
        <v>16.0992</v>
      </c>
      <c r="J14" s="31">
        <f>ROUND(F14*G14*K14,2)</f>
        <v>16099.2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8.3311600000000006</v>
      </c>
      <c r="I16" s="31">
        <f t="shared" si="0"/>
        <v>8.3311600000000006</v>
      </c>
      <c r="J16" s="31">
        <f>J17+J18</f>
        <v>8331.16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32.630000000000003</v>
      </c>
      <c r="G17" s="31">
        <v>3.29</v>
      </c>
      <c r="H17" s="32">
        <f>ROUND((F17*G17*C17)/1000,5)</f>
        <v>1.28823</v>
      </c>
      <c r="I17" s="31">
        <f t="shared" si="0"/>
        <v>1.28823</v>
      </c>
      <c r="J17" s="31">
        <f>ROUND(F17*G17*K17,2)</f>
        <v>1288.23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228.37</v>
      </c>
      <c r="G18" s="31">
        <v>2.57</v>
      </c>
      <c r="H18" s="32">
        <f>ROUND((F18*G18*C18)/1000,5)</f>
        <v>7.0429300000000001</v>
      </c>
      <c r="I18" s="31">
        <f t="shared" si="0"/>
        <v>7.0429300000000001</v>
      </c>
      <c r="J18" s="31">
        <f>ROUND(F18*G18*K18,2)</f>
        <v>7042.93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19.685180000000003</v>
      </c>
      <c r="I20" s="31">
        <f t="shared" si="0"/>
        <v>19.685180000000003</v>
      </c>
      <c r="J20" s="31">
        <f>J21+J22+J23+J24+J25+J26+J27+J28+J29+J30</f>
        <v>19685.180000000004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862</v>
      </c>
      <c r="G21" s="31">
        <v>2.81</v>
      </c>
      <c r="H21" s="32">
        <f t="shared" ref="H21:H30" si="1">ROUND((F21*G21*K21)/1000,5)</f>
        <v>18.116070000000001</v>
      </c>
      <c r="I21" s="31">
        <f t="shared" si="0"/>
        <v>18.116070000000001</v>
      </c>
      <c r="J21" s="31">
        <f t="shared" ref="J21:J30" si="2">ROUND(F21*G21*K21,2)</f>
        <v>18116.07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47.81</v>
      </c>
      <c r="G26" s="31">
        <v>2.64</v>
      </c>
      <c r="H26" s="32">
        <f t="shared" si="1"/>
        <v>0.12622</v>
      </c>
      <c r="I26" s="31">
        <f t="shared" si="0"/>
        <v>0.12622</v>
      </c>
      <c r="J26" s="31">
        <f t="shared" si="2"/>
        <v>126.22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16.028790000000001</v>
      </c>
      <c r="I31" s="31">
        <f>I32+I33+I34</f>
        <v>16.028790000000001</v>
      </c>
      <c r="J31" s="31">
        <f>J32+J33+J34</f>
        <v>16028.79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593</v>
      </c>
      <c r="G32" s="31">
        <v>2.0099999999999998</v>
      </c>
      <c r="H32" s="32">
        <f>ROUND(F32*G32*K32/1000,5)</f>
        <v>2.3838599999999999</v>
      </c>
      <c r="I32" s="31">
        <f>H32</f>
        <v>2.3838599999999999</v>
      </c>
      <c r="J32" s="31">
        <f>ROUND(H32*1000,2)</f>
        <v>2383.86</v>
      </c>
      <c r="K32" s="3">
        <v>2</v>
      </c>
      <c r="L32" s="38"/>
      <c r="M32" s="38">
        <v>593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593</v>
      </c>
      <c r="G33" s="31">
        <v>7.67</v>
      </c>
      <c r="H33" s="32">
        <f>ROUND(G33*F33*K33/1000,5)</f>
        <v>13.64493</v>
      </c>
      <c r="I33" s="31">
        <f>H33</f>
        <v>13.64493</v>
      </c>
      <c r="J33" s="31">
        <f>ROUND(H33*1000,2)</f>
        <v>13644.93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388.56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874.26</v>
      </c>
      <c r="G38" s="31">
        <v>1.65</v>
      </c>
      <c r="H38" s="32">
        <f>ROUND((F38*G38*K38)/1000,5)</f>
        <v>1.4425300000000001</v>
      </c>
      <c r="I38" s="31">
        <f>H38</f>
        <v>1.4425300000000001</v>
      </c>
      <c r="J38" s="31">
        <f>ROUND(F38*G38*K38,2)</f>
        <v>1442.53</v>
      </c>
      <c r="K38" s="3">
        <v>1</v>
      </c>
      <c r="L38" s="38">
        <f>M37+M38</f>
        <v>874.26</v>
      </c>
      <c r="M38" s="38">
        <v>485.7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72.184920000000005</v>
      </c>
      <c r="I42" s="72">
        <f>I43+I44</f>
        <v>72.184920000000005</v>
      </c>
      <c r="J42" s="72">
        <f>J43+J44</f>
        <v>72184.92</v>
      </c>
      <c r="K42" s="73"/>
      <c r="Q42" s="74" t="s">
        <v>327</v>
      </c>
      <c r="R42" s="74">
        <v>223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0.89</v>
      </c>
      <c r="G43" s="31">
        <v>222.21</v>
      </c>
      <c r="H43" s="32">
        <f>ROUND((F43*G43*K43)/1000,5)</f>
        <v>72.184920000000005</v>
      </c>
      <c r="I43" s="31">
        <f>H43</f>
        <v>72.184920000000005</v>
      </c>
      <c r="J43" s="31">
        <f>ROUND(H43*1000,2)</f>
        <v>72184.92</v>
      </c>
      <c r="K43" s="3">
        <v>365</v>
      </c>
      <c r="L43" s="38"/>
      <c r="M43" s="38"/>
      <c r="N43" s="4">
        <f>ROUND(R42*1.45/365,3)</f>
        <v>0.88600000000000001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107.97267900000007</v>
      </c>
      <c r="I46" s="71">
        <f>I47+I53+I63+I68+I77+I85+I98+I103</f>
        <v>107.97267900000007</v>
      </c>
      <c r="J46" s="72">
        <f>J47+J53+J63+J68+J77+J85+J98+J103</f>
        <v>104733.5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5.3986300000000007</v>
      </c>
      <c r="I47" s="25">
        <f>I48+I49+I50+I51+I52</f>
        <v>0</v>
      </c>
      <c r="J47" s="23">
        <f>J48+J49+J50+J51+J52</f>
        <v>5398.6299999999992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3.2391800000000002</v>
      </c>
      <c r="I49" s="31"/>
      <c r="J49" s="31">
        <f>ROUND(H49*1000,2)</f>
        <v>3239.18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2.1594500000000001</v>
      </c>
      <c r="I50" s="31"/>
      <c r="J50" s="31">
        <f>ROUND(H50*1000,2)</f>
        <v>2159.4499999999998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7.55809</v>
      </c>
      <c r="I53" s="26">
        <f>I54+I55+I56+I57+I58+I59+I60+I61+I62</f>
        <v>0</v>
      </c>
      <c r="J53" s="23">
        <f>J54+J55+J56+J57+J58+J59+J60+J61+J62</f>
        <v>7558.09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7.55809</v>
      </c>
      <c r="I59" s="31"/>
      <c r="J59" s="31">
        <f t="shared" si="3"/>
        <v>7558.09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9.7175399999999996</v>
      </c>
      <c r="I68" s="26">
        <f>I69+I70+I71+I72+I75+I76</f>
        <v>0</v>
      </c>
      <c r="J68" s="23">
        <f>J69+J70+J71+J72+J73+J74+J75+J76</f>
        <v>9717.5400000000009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9.7175399999999996</v>
      </c>
      <c r="I76" s="31"/>
      <c r="J76" s="31">
        <f>ROUND(H76*1000,2)</f>
        <v>9717.5400000000009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15.11618</v>
      </c>
      <c r="I77" s="26">
        <f>I78+I79+I80+I81+I82+I83+I84</f>
        <v>0</v>
      </c>
      <c r="J77" s="23">
        <f>J78+J79+J80+J81+J82+J83+J84</f>
        <v>11877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7.55809</v>
      </c>
      <c r="I78" s="31"/>
      <c r="J78" s="31">
        <f t="shared" ref="J78:J83" si="4">ROUND(H78*1000,2)</f>
        <v>7558.09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4.3189099999999998</v>
      </c>
      <c r="I81" s="31"/>
      <c r="J81" s="31">
        <f t="shared" si="4"/>
        <v>4318.91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3.2391800000000002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36.710709999999999</v>
      </c>
      <c r="I85" s="26">
        <f>I86+I87+I88+I89+I90+I91+I92+I93+I94+I95+I96+I97</f>
        <v>0</v>
      </c>
      <c r="J85" s="23">
        <f>J86+J87+J88+J89+J90+J91+J92+J93+J94+J95+J96+J97</f>
        <v>36710.71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12.956720000000001</v>
      </c>
      <c r="I90" s="31"/>
      <c r="J90" s="31">
        <f t="shared" si="5"/>
        <v>12956.72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17.27563</v>
      </c>
      <c r="I96" s="31"/>
      <c r="J96" s="31">
        <f t="shared" si="5"/>
        <v>17275.63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6.4783600000000003</v>
      </c>
      <c r="I97" s="31"/>
      <c r="J97" s="31">
        <f t="shared" si="5"/>
        <v>6478.36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4.3189099999999998</v>
      </c>
      <c r="I98" s="26">
        <f>I99+I100+I101+I102</f>
        <v>0</v>
      </c>
      <c r="J98" s="23">
        <f>J99+J100+J101+J102</f>
        <v>4318.91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4.3189099999999998</v>
      </c>
      <c r="I99" s="31">
        <v>0</v>
      </c>
      <c r="J99" s="31">
        <f>ROUND(H99*1000,2)</f>
        <v>4318.91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29.152619000000069</v>
      </c>
      <c r="I103" s="25">
        <f>I104+I105+I106+I107+I108</f>
        <v>107.97267900000007</v>
      </c>
      <c r="J103" s="23">
        <f>J104+J105+J106+J107+J108</f>
        <v>29152.620000000003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7.0182200000000003</v>
      </c>
      <c r="I106" s="31"/>
      <c r="J106" s="31">
        <f>ROUND(H106*1000,2)</f>
        <v>7018.22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22.134399000000069</v>
      </c>
      <c r="I108" s="34">
        <f>J197-I138-H181</f>
        <v>107.97267900000007</v>
      </c>
      <c r="J108" s="31">
        <f>ROUND(H108*1000,2)</f>
        <v>22134.400000000001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378.59550100000018</v>
      </c>
      <c r="I109" s="71">
        <f>I110+I111+I112+I113+I114+I115+I116+I117+I118+I119+I120+I121+I122+I123+I124+I125+I126+I127+I128+I129+I130+I131+I132+I133+I134+I135+I136+I137+I138</f>
        <v>378.60250100000013</v>
      </c>
      <c r="J109" s="72">
        <f>J110+J111+J112+J113+J114+J115+J116+J117+J118+J119+J120+J121+J122+J123+J124+J125+J126+J127+J128+J129+J130+J131+J132+J133+J134+J135+J136+J137+J138</f>
        <v>355592.65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16430.63</v>
      </c>
      <c r="H110" s="33">
        <f>ROUND(($I$138*0.05),5)</f>
        <v>16.430630000000001</v>
      </c>
      <c r="I110" s="31"/>
      <c r="J110" s="31">
        <f t="shared" ref="J110:J137" si="6">ROUND(H110*1000,2)</f>
        <v>16430.63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82153.13</v>
      </c>
      <c r="H111" s="33">
        <f>ROUND(($I$138*0.25),5)</f>
        <v>82.153130000000004</v>
      </c>
      <c r="I111" s="31"/>
      <c r="J111" s="31">
        <f t="shared" si="6"/>
        <v>82153.13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39433.5</v>
      </c>
      <c r="H116" s="32">
        <f>ROUND(($I$138*0.12),5)</f>
        <v>39.433500000000002</v>
      </c>
      <c r="I116" s="31"/>
      <c r="J116" s="31">
        <f t="shared" si="6"/>
        <v>39433.5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24575</v>
      </c>
      <c r="H120" s="34">
        <v>24.574999999999999</v>
      </c>
      <c r="I120" s="31">
        <v>24.58</v>
      </c>
      <c r="J120" s="31">
        <f t="shared" si="6"/>
        <v>24575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25408</v>
      </c>
      <c r="H121" s="34">
        <v>25.408000000000001</v>
      </c>
      <c r="I121" s="31">
        <v>25.41</v>
      </c>
      <c r="J121" s="31">
        <f t="shared" si="6"/>
        <v>25408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49291.88</v>
      </c>
      <c r="H125" s="32">
        <f>ROUND(($I$138*0.15),5)</f>
        <v>49.291879999999999</v>
      </c>
      <c r="I125" s="31"/>
      <c r="J125" s="31">
        <f t="shared" si="6"/>
        <v>49291.88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36147.379999999997</v>
      </c>
      <c r="H126" s="32">
        <f>ROUND(($I$138*0.11),5)</f>
        <v>36.147379999999998</v>
      </c>
      <c r="I126" s="31"/>
      <c r="J126" s="31">
        <f t="shared" si="6"/>
        <v>36147.379999999997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23002.880000000001</v>
      </c>
      <c r="H128" s="32">
        <f>ROUND(($I$138*0.07),5)</f>
        <v>23.002880000000001</v>
      </c>
      <c r="I128" s="31"/>
      <c r="J128" s="31">
        <f t="shared" si="6"/>
        <v>23002.880000000001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59150.25</v>
      </c>
      <c r="H129" s="32">
        <f>ROUND(($I$138*0.18),5)</f>
        <v>59.15025</v>
      </c>
      <c r="I129" s="31"/>
      <c r="J129" s="31">
        <f t="shared" si="6"/>
        <v>59150.25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23.002851000000113</v>
      </c>
      <c r="I138" s="34">
        <f>J197*0.7</f>
        <v>328.61250100000012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11.842879999999999</v>
      </c>
      <c r="I139" s="72">
        <f>I140+I141+I142+I143+I144+I145+I146+I147+I148+I149+I150</f>
        <v>11.84388</v>
      </c>
      <c r="J139" s="72">
        <f ca="1">J140+J141+J142+J143+J144+J145+J146+J147+J148+J149+J150</f>
        <v>11921.56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9589</v>
      </c>
      <c r="H142" s="34">
        <v>9.5890000000000004</v>
      </c>
      <c r="I142" s="31">
        <v>9.59</v>
      </c>
      <c r="J142" s="31">
        <f t="shared" si="7"/>
        <v>9589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142.20599999999999</v>
      </c>
      <c r="I151" s="72">
        <f>I152+I153+I154</f>
        <v>142.21</v>
      </c>
      <c r="J151" s="72">
        <f ca="1">J152+J153+J154</f>
        <v>142206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5925.25</v>
      </c>
      <c r="H152" s="32">
        <f ca="1">ROUND((C152*F152*G152/1000),5)</f>
        <v>142.20599999999999</v>
      </c>
      <c r="I152" s="35">
        <v>142.21</v>
      </c>
      <c r="J152" s="31">
        <f ca="1">ROUND(H152*1000,2)</f>
        <v>142206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54.267119999999998</v>
      </c>
      <c r="I155" s="72">
        <f>I156+I157+I158+I159</f>
        <v>54.27</v>
      </c>
      <c r="J155" s="72">
        <f ca="1">J156+J157+J158+J159</f>
        <v>54267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2261.13</v>
      </c>
      <c r="H157" s="34">
        <f ca="1">ROUND((C157*F157*G157/1000),5)</f>
        <v>54.267119999999998</v>
      </c>
      <c r="I157" s="31">
        <v>54.27</v>
      </c>
      <c r="J157" s="31">
        <f ca="1">ROUND(H157*1000,2)</f>
        <v>54267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76.241</v>
      </c>
      <c r="I169" s="72">
        <f>I170+I171+I172</f>
        <v>76.239999999999995</v>
      </c>
      <c r="J169" s="72">
        <f>J170+J171+J172</f>
        <v>76241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76241</v>
      </c>
      <c r="H170" s="32">
        <v>76.241</v>
      </c>
      <c r="I170" s="35">
        <v>76.239999999999995</v>
      </c>
      <c r="J170" s="31">
        <f>ROUND(H170*1000,2)</f>
        <v>76241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438.37299999999999</v>
      </c>
      <c r="I173" s="72">
        <v>838.37</v>
      </c>
      <c r="J173" s="72">
        <f>ROUND(H173*1000,2)</f>
        <v>438373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25.742999999999999</v>
      </c>
      <c r="I174" s="72">
        <v>25.74</v>
      </c>
      <c r="J174" s="72">
        <f>ROUND(H174*1000,2)</f>
        <v>25743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8.1199999999999992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8.1199999999999992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32.861249999999998</v>
      </c>
      <c r="I178" s="72">
        <f>I179+I180+I181</f>
        <v>99.42</v>
      </c>
      <c r="J178" s="72">
        <f>J179+J180+J181</f>
        <v>32861.25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32.861249999999998</v>
      </c>
      <c r="I181" s="31">
        <v>99.42</v>
      </c>
      <c r="J181" s="31">
        <f>ROUND(H181*1000,2)</f>
        <v>32861.25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1580.2170000000001</v>
      </c>
      <c r="I194" s="62">
        <f>I10+I9+I42+I46+I109+I139+I151+I155+I160+I165+I169+I173+I174+I175+I178+I45</f>
        <v>2054.2315100000001</v>
      </c>
      <c r="J194" s="63">
        <f ca="1">J10+J9+J42+J46+J109+J139+J151+J155+J160+J165+J169+J173+J174+J175+J178+J45</f>
        <v>1463737.52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1580.2170000000001</v>
      </c>
      <c r="I195" s="31">
        <f>J195/1000</f>
        <v>1463.7461499999999</v>
      </c>
      <c r="J195" s="31">
        <v>1463746.15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2054.2315100000001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-590.48536000000013</v>
      </c>
      <c r="J197" s="82">
        <v>469.44643000000019</v>
      </c>
    </row>
    <row r="198" spans="1:75" hidden="1" x14ac:dyDescent="0.25">
      <c r="H198" s="49">
        <f>H9+H10+H42+H45+H46+H109+H139+H151+H155+H160+H165+H169+H173+H174+H175+H178+H182</f>
        <v>1580.2170000000003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270.66000000000003</v>
      </c>
      <c r="I9" s="72">
        <v>270.66000000000003</v>
      </c>
      <c r="J9" s="72">
        <f>ROUND(H9*1000,2)</f>
        <v>270660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150.21196000000003</v>
      </c>
      <c r="I10" s="76">
        <f>I11+I12+I13+I14+I15+I16+I20+I31+I35+I38+I39+I40+I41+I19</f>
        <v>149.53984</v>
      </c>
      <c r="J10" s="72">
        <f>J11+J12+J13+J14+J15+J16+J20+J31+J35+J38+J39+J40+J41+J19</f>
        <v>149539.84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34</v>
      </c>
      <c r="G11" s="31">
        <v>2.29</v>
      </c>
      <c r="H11" s="34">
        <f>ROUND((F11*G11*K11)/1000,5)</f>
        <v>23.280139999999999</v>
      </c>
      <c r="I11" s="31">
        <f t="shared" ref="I11:I30" si="0">H11</f>
        <v>23.280139999999999</v>
      </c>
      <c r="J11" s="31">
        <f>ROUND(F11*G11*K11,2)</f>
        <v>23280.14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238</v>
      </c>
      <c r="G12" s="31">
        <v>2</v>
      </c>
      <c r="H12" s="34">
        <f>ROUND((F12*G12*C12)/1000,5)</f>
        <v>24.751999999999999</v>
      </c>
      <c r="I12" s="31">
        <f t="shared" si="0"/>
        <v>24.751999999999999</v>
      </c>
      <c r="J12" s="31">
        <f>ROUND(F12*G12*K12,2)</f>
        <v>24752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16</v>
      </c>
      <c r="G13" s="31">
        <v>3.04</v>
      </c>
      <c r="H13" s="34">
        <f>ROUND((F13*G13*K13)/1000,5)</f>
        <v>14.54336</v>
      </c>
      <c r="I13" s="31">
        <f t="shared" si="0"/>
        <v>14.54336</v>
      </c>
      <c r="J13" s="31">
        <f>ROUND(F13*G13*K13,2)</f>
        <v>14543.36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16</v>
      </c>
      <c r="G14" s="31">
        <v>19.350000000000001</v>
      </c>
      <c r="H14" s="32">
        <f>ROUND((F14*G14*K14)/1000,5)</f>
        <v>16.0992</v>
      </c>
      <c r="I14" s="31">
        <f t="shared" si="0"/>
        <v>16.0992</v>
      </c>
      <c r="J14" s="31">
        <f>ROUND(F14*G14*K14,2)</f>
        <v>16099.2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8.6822400000000002</v>
      </c>
      <c r="I16" s="31">
        <f t="shared" si="0"/>
        <v>8.6822400000000002</v>
      </c>
      <c r="J16" s="31">
        <f>J17+J18</f>
        <v>8682.24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34</v>
      </c>
      <c r="G17" s="31">
        <v>3.29</v>
      </c>
      <c r="H17" s="32">
        <f>ROUND((F17*G17*C17)/1000,5)</f>
        <v>1.34232</v>
      </c>
      <c r="I17" s="31">
        <f t="shared" si="0"/>
        <v>1.34232</v>
      </c>
      <c r="J17" s="31">
        <f>ROUND(F17*G17*K17,2)</f>
        <v>1342.32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238</v>
      </c>
      <c r="G18" s="31">
        <v>2.57</v>
      </c>
      <c r="H18" s="32">
        <f>ROUND((F18*G18*C18)/1000,5)</f>
        <v>7.3399200000000002</v>
      </c>
      <c r="I18" s="31">
        <f t="shared" si="0"/>
        <v>7.3399200000000002</v>
      </c>
      <c r="J18" s="31">
        <f>ROUND(F18*G18*K18,2)</f>
        <v>7339.92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19.54505</v>
      </c>
      <c r="I20" s="31">
        <f t="shared" si="0"/>
        <v>19.54505</v>
      </c>
      <c r="J20" s="31">
        <f>J21+J22+J23+J24+J25+J26+J27+J28+J29+J30</f>
        <v>19545.050000000003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6317.67</v>
      </c>
      <c r="G21" s="31">
        <v>2.81</v>
      </c>
      <c r="H21" s="32">
        <f t="shared" ref="H21:H30" si="1">ROUND((F21*G21*K21)/1000,5)</f>
        <v>17.752649999999999</v>
      </c>
      <c r="I21" s="31">
        <f t="shared" si="0"/>
        <v>17.752649999999999</v>
      </c>
      <c r="J21" s="31">
        <f t="shared" ref="J21:J30" si="2">ROUND(F21*G21*K21,2)</f>
        <v>17752.650000000001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641</v>
      </c>
      <c r="G26" s="31">
        <v>2.64</v>
      </c>
      <c r="H26" s="32">
        <f t="shared" si="1"/>
        <v>0.33660000000000001</v>
      </c>
      <c r="I26" s="31">
        <f t="shared" si="0"/>
        <v>0.33660000000000001</v>
      </c>
      <c r="J26" s="31">
        <f t="shared" si="2"/>
        <v>336.6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16.785630000000001</v>
      </c>
      <c r="I31" s="31">
        <f>I32+I33+I34</f>
        <v>16.785630000000001</v>
      </c>
      <c r="J31" s="31">
        <f>J32+J33+J34</f>
        <v>16785.629999999997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621</v>
      </c>
      <c r="G32" s="31">
        <v>2.0099999999999998</v>
      </c>
      <c r="H32" s="32">
        <f>ROUND(F32*G32*K32/1000,5)</f>
        <v>2.4964200000000001</v>
      </c>
      <c r="I32" s="31">
        <f>H32</f>
        <v>2.4964200000000001</v>
      </c>
      <c r="J32" s="31">
        <f>ROUND(H32*1000,2)</f>
        <v>2496.42</v>
      </c>
      <c r="K32" s="3">
        <v>2</v>
      </c>
      <c r="L32" s="38"/>
      <c r="M32" s="38">
        <v>621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621</v>
      </c>
      <c r="G33" s="31">
        <v>7.67</v>
      </c>
      <c r="H33" s="32">
        <f>ROUND(G33*F33*K33/1000,5)</f>
        <v>14.289210000000001</v>
      </c>
      <c r="I33" s="31">
        <f>H33</f>
        <v>14.289210000000001</v>
      </c>
      <c r="J33" s="31">
        <f>ROUND(H33*1000,2)</f>
        <v>14289.21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387.2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871.2</v>
      </c>
      <c r="G38" s="31">
        <v>1.65</v>
      </c>
      <c r="H38" s="32">
        <f>ROUND((F38*G38*K38)/1000,5)</f>
        <v>1.4374800000000001</v>
      </c>
      <c r="I38" s="31">
        <f>H38</f>
        <v>1.4374800000000001</v>
      </c>
      <c r="J38" s="31">
        <f>ROUND(F38*G38*K38,2)</f>
        <v>1437.48</v>
      </c>
      <c r="K38" s="3">
        <v>1</v>
      </c>
      <c r="L38" s="38">
        <f>M37+M38</f>
        <v>871.2</v>
      </c>
      <c r="M38" s="38">
        <v>484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68.940650000000005</v>
      </c>
      <c r="I42" s="72">
        <f>I43+I44</f>
        <v>68.940650000000005</v>
      </c>
      <c r="J42" s="72">
        <f>J43+J44</f>
        <v>68940.649999999994</v>
      </c>
      <c r="K42" s="73"/>
      <c r="Q42" s="74" t="s">
        <v>327</v>
      </c>
      <c r="R42" s="74">
        <v>214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0.85</v>
      </c>
      <c r="G43" s="31">
        <v>222.21</v>
      </c>
      <c r="H43" s="32">
        <f>ROUND((F43*G43*K43)/1000,5)</f>
        <v>68.940650000000005</v>
      </c>
      <c r="I43" s="31">
        <f>H43</f>
        <v>68.940650000000005</v>
      </c>
      <c r="J43" s="31">
        <f>ROUND(H43*1000,2)</f>
        <v>68940.649999999994</v>
      </c>
      <c r="K43" s="3">
        <v>365</v>
      </c>
      <c r="L43" s="38"/>
      <c r="M43" s="38"/>
      <c r="N43" s="4">
        <f>ROUND(R42*1.45/365,3)</f>
        <v>0.85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120.046881</v>
      </c>
      <c r="I46" s="71">
        <f>I47+I53+I63+I68+I77+I85+I98+I103</f>
        <v>120.04688100000001</v>
      </c>
      <c r="J46" s="72">
        <f>J47+J53+J63+J68+J77+J85+J98+J103</f>
        <v>116445.46999999999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6.0023499999999999</v>
      </c>
      <c r="I47" s="25">
        <f>I48+I49+I50+I51+I52</f>
        <v>0</v>
      </c>
      <c r="J47" s="23">
        <f>J48+J49+J50+J51+J52</f>
        <v>6002.35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3.60141</v>
      </c>
      <c r="I49" s="31"/>
      <c r="J49" s="31">
        <f>ROUND(H49*1000,2)</f>
        <v>3601.41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2.4009399999999999</v>
      </c>
      <c r="I50" s="31"/>
      <c r="J50" s="31">
        <f>ROUND(H50*1000,2)</f>
        <v>2400.94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8.4032800000000005</v>
      </c>
      <c r="I53" s="26">
        <f>I54+I55+I56+I57+I58+I59+I60+I61+I62</f>
        <v>0</v>
      </c>
      <c r="J53" s="23">
        <f>J54+J55+J56+J57+J58+J59+J60+J61+J62</f>
        <v>8403.2800000000007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8.4032800000000005</v>
      </c>
      <c r="I59" s="31"/>
      <c r="J59" s="31">
        <f t="shared" si="3"/>
        <v>8403.2800000000007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10.804220000000001</v>
      </c>
      <c r="I68" s="26">
        <f>I69+I70+I71+I72+I75+I76</f>
        <v>0</v>
      </c>
      <c r="J68" s="23">
        <f>J69+J70+J71+J72+J73+J74+J75+J76</f>
        <v>10804.22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10.804220000000001</v>
      </c>
      <c r="I76" s="31"/>
      <c r="J76" s="31">
        <f>ROUND(H76*1000,2)</f>
        <v>10804.22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16.806570000000001</v>
      </c>
      <c r="I77" s="26">
        <f>I78+I79+I80+I81+I82+I83+I84</f>
        <v>0</v>
      </c>
      <c r="J77" s="23">
        <f>J78+J79+J80+J81+J82+J83+J84</f>
        <v>13205.16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8.4032800000000005</v>
      </c>
      <c r="I78" s="31"/>
      <c r="J78" s="31">
        <f t="shared" ref="J78:J83" si="4">ROUND(H78*1000,2)</f>
        <v>8403.2800000000007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4.8018799999999997</v>
      </c>
      <c r="I81" s="31"/>
      <c r="J81" s="31">
        <f t="shared" si="4"/>
        <v>4801.88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3.60141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40.815939999999998</v>
      </c>
      <c r="I85" s="26">
        <f>I86+I87+I88+I89+I90+I91+I92+I93+I94+I95+I96+I97</f>
        <v>0</v>
      </c>
      <c r="J85" s="23">
        <f>J86+J87+J88+J89+J90+J91+J92+J93+J94+J95+J96+J97</f>
        <v>40815.939999999995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14.40563</v>
      </c>
      <c r="I90" s="31"/>
      <c r="J90" s="31">
        <f t="shared" si="5"/>
        <v>14405.63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19.2075</v>
      </c>
      <c r="I96" s="31"/>
      <c r="J96" s="31">
        <f t="shared" si="5"/>
        <v>19207.5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7.2028100000000004</v>
      </c>
      <c r="I97" s="31"/>
      <c r="J97" s="31">
        <f t="shared" si="5"/>
        <v>7202.81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4.8018799999999997</v>
      </c>
      <c r="I98" s="26">
        <f>I99+I100+I101+I102</f>
        <v>0</v>
      </c>
      <c r="J98" s="23">
        <f>J99+J100+J101+J102</f>
        <v>4801.88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4.8018799999999997</v>
      </c>
      <c r="I99" s="31">
        <v>0</v>
      </c>
      <c r="J99" s="31">
        <f>ROUND(H99*1000,2)</f>
        <v>4801.88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32.412641000000008</v>
      </c>
      <c r="I103" s="25">
        <f>I104+I105+I106+I107+I108</f>
        <v>120.04688100000001</v>
      </c>
      <c r="J103" s="23">
        <f>J104+J105+J106+J107+J108</f>
        <v>32412.639999999999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7.8030499999999998</v>
      </c>
      <c r="I106" s="31"/>
      <c r="J106" s="31">
        <f>ROUND(H106*1000,2)</f>
        <v>7803.05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24.609591000000009</v>
      </c>
      <c r="I108" s="34">
        <f>J197-I138-H181</f>
        <v>120.04688100000001</v>
      </c>
      <c r="J108" s="31">
        <f>ROUND(H108*1000,2)</f>
        <v>24609.59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438.24207900000005</v>
      </c>
      <c r="I109" s="71">
        <f>I110+I111+I112+I113+I114+I115+I116+I117+I118+I119+I120+I121+I122+I123+I124+I125+I126+I127+I128+I129+I130+I131+I132+I133+I134+I135+I136+I137+I138</f>
        <v>438.25007900000003</v>
      </c>
      <c r="J109" s="72">
        <f>J110+J111+J112+J113+J114+J115+J116+J117+J118+J119+J120+J121+J122+J123+J124+J125+J126+J127+J128+J129+J130+J131+J132+J133+J134+J135+J136+J137+J138</f>
        <v>412666.87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18268</v>
      </c>
      <c r="H110" s="33">
        <f>ROUND(($I$138*0.05),5)</f>
        <v>18.268000000000001</v>
      </c>
      <c r="I110" s="31"/>
      <c r="J110" s="31">
        <f t="shared" ref="J110:J137" si="6">ROUND(H110*1000,2)</f>
        <v>18268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91340.01999999999</v>
      </c>
      <c r="H111" s="33">
        <f>ROUND(($I$138*0.25),5)</f>
        <v>91.340019999999996</v>
      </c>
      <c r="I111" s="31"/>
      <c r="J111" s="31">
        <f t="shared" si="6"/>
        <v>91340.02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43843.21</v>
      </c>
      <c r="H116" s="32">
        <f>ROUND(($I$138*0.12),5)</f>
        <v>43.843209999999999</v>
      </c>
      <c r="I116" s="31"/>
      <c r="J116" s="31">
        <f t="shared" si="6"/>
        <v>43843.21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24575</v>
      </c>
      <c r="H120" s="34">
        <v>24.574999999999999</v>
      </c>
      <c r="I120" s="31">
        <v>24.58</v>
      </c>
      <c r="J120" s="31">
        <f t="shared" si="6"/>
        <v>24575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48307</v>
      </c>
      <c r="H121" s="34">
        <v>48.307000000000002</v>
      </c>
      <c r="I121" s="31">
        <v>48.31</v>
      </c>
      <c r="J121" s="31">
        <f t="shared" si="6"/>
        <v>48307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54804.009999999995</v>
      </c>
      <c r="H125" s="32">
        <f>ROUND(($I$138*0.15),5)</f>
        <v>54.804009999999998</v>
      </c>
      <c r="I125" s="31"/>
      <c r="J125" s="31">
        <f t="shared" si="6"/>
        <v>54804.01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40189.61</v>
      </c>
      <c r="H126" s="32">
        <f>ROUND(($I$138*0.11),5)</f>
        <v>40.189610000000002</v>
      </c>
      <c r="I126" s="31"/>
      <c r="J126" s="31">
        <f t="shared" si="6"/>
        <v>40189.61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25575.21</v>
      </c>
      <c r="H128" s="32">
        <f>ROUND(($I$138*0.07),5)</f>
        <v>25.575209999999998</v>
      </c>
      <c r="I128" s="31"/>
      <c r="J128" s="31">
        <f t="shared" si="6"/>
        <v>25575.21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65764.81</v>
      </c>
      <c r="H129" s="32">
        <f>ROUND(($I$138*0.18),5)</f>
        <v>65.764809999999997</v>
      </c>
      <c r="I129" s="31"/>
      <c r="J129" s="31">
        <f t="shared" si="6"/>
        <v>65764.81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25.575209000000015</v>
      </c>
      <c r="I138" s="34">
        <f>J197*0.7</f>
        <v>365.36007900000004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142.20599999999999</v>
      </c>
      <c r="I151" s="72">
        <f>I152+I153+I154</f>
        <v>142.21</v>
      </c>
      <c r="J151" s="72">
        <f ca="1">J152+J153+J154</f>
        <v>142206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5925.25</v>
      </c>
      <c r="H152" s="32">
        <f ca="1">ROUND((C152*F152*G152/1000),5)</f>
        <v>142.20599999999999</v>
      </c>
      <c r="I152" s="35">
        <v>142.21</v>
      </c>
      <c r="J152" s="31">
        <f ca="1">ROUND(H152*1000,2)</f>
        <v>142206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54.267119999999998</v>
      </c>
      <c r="I155" s="72">
        <f>I156+I157+I158+I159</f>
        <v>54.27</v>
      </c>
      <c r="J155" s="72">
        <f ca="1">J156+J157+J158+J159</f>
        <v>54267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2261.13</v>
      </c>
      <c r="H157" s="34">
        <f ca="1">ROUND((C157*F157*G157/1000),5)</f>
        <v>54.267119999999998</v>
      </c>
      <c r="I157" s="31">
        <v>54.27</v>
      </c>
      <c r="J157" s="31">
        <f ca="1">ROUND(H157*1000,2)</f>
        <v>54267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99.50200000000001</v>
      </c>
      <c r="I169" s="72">
        <f>I170+I171+I172</f>
        <v>99.5</v>
      </c>
      <c r="J169" s="72">
        <f>J170+J171+J172</f>
        <v>99502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75933</v>
      </c>
      <c r="H170" s="32">
        <v>75.933000000000007</v>
      </c>
      <c r="I170" s="35">
        <v>75.930000000000007</v>
      </c>
      <c r="J170" s="31">
        <f>ROUND(H170*1000,2)</f>
        <v>75933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23569</v>
      </c>
      <c r="H171" s="32">
        <v>23.568999999999999</v>
      </c>
      <c r="I171" s="35">
        <v>23.57</v>
      </c>
      <c r="J171" s="31">
        <f>ROUND(H171*1000,2)</f>
        <v>23569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134.12700000000001</v>
      </c>
      <c r="I173" s="72">
        <v>134.13</v>
      </c>
      <c r="J173" s="72">
        <f>ROUND(H173*1000,2)</f>
        <v>134127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33.561</v>
      </c>
      <c r="I174" s="72">
        <v>33.56</v>
      </c>
      <c r="J174" s="72">
        <f>ROUND(H174*1000,2)</f>
        <v>33561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23.568999999999999</v>
      </c>
      <c r="I175" s="72">
        <f>I176+I177</f>
        <v>15.55</v>
      </c>
      <c r="J175" s="72">
        <f>J176+J177</f>
        <v>23569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1</v>
      </c>
      <c r="D177" s="28" t="s">
        <v>50</v>
      </c>
      <c r="E177" s="36" t="s">
        <v>31</v>
      </c>
      <c r="F177" s="40">
        <f>IF(H177&gt;0,1,0)</f>
        <v>1</v>
      </c>
      <c r="G177" s="40">
        <f>J177</f>
        <v>23569</v>
      </c>
      <c r="H177" s="32">
        <v>23.568999999999999</v>
      </c>
      <c r="I177" s="35">
        <v>15.55</v>
      </c>
      <c r="J177" s="31">
        <f>ROUND(H177*1000,2)</f>
        <v>23569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36.536009999999997</v>
      </c>
      <c r="I178" s="72">
        <f>I179+I180+I181</f>
        <v>99.01</v>
      </c>
      <c r="J178" s="72">
        <f>J179+J180+J181</f>
        <v>36536.01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36.536009999999997</v>
      </c>
      <c r="I181" s="31">
        <v>99.01</v>
      </c>
      <c r="J181" s="31">
        <f>ROUND(H181*1000,2)</f>
        <v>36536.01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1574.1235799999997</v>
      </c>
      <c r="I194" s="62">
        <f>I10+I9+I42+I46+I109+I139+I151+I155+I160+I165+I169+I173+I174+I175+I178+I45</f>
        <v>1627.9213299999997</v>
      </c>
      <c r="J194" s="63">
        <f ca="1">J10+J9+J42+J46+J109+J139+J151+J155+J160+J165+J169+J173+J174+J175+J178+J45</f>
        <v>990754.58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1574.1235799999999</v>
      </c>
      <c r="I195" s="31">
        <f>J195/1000</f>
        <v>1574.1235900000001</v>
      </c>
      <c r="J195" s="31">
        <v>1574123.59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1627.9213299999997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-53.797739999999521</v>
      </c>
      <c r="J197" s="82">
        <v>521.94297000000006</v>
      </c>
    </row>
    <row r="198" spans="1:75" hidden="1" x14ac:dyDescent="0.25">
      <c r="H198" s="49">
        <f>H9+H10+H42+H45+H46+H109+H139+H151+H155+H160+H165+H169+H173+H174+H175+H178+H182</f>
        <v>1574.1235799999997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192.31427900000003</v>
      </c>
      <c r="I9" s="72">
        <v>330.67</v>
      </c>
      <c r="J9" s="72">
        <f>ROUND(H9*1000,2)</f>
        <v>192314.28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352.38322999999991</v>
      </c>
      <c r="I10" s="76">
        <f>I11+I12+I13+I14+I15+I16+I20+I31+I35+I38+I39+I40+I41+I19</f>
        <v>350.70292999999992</v>
      </c>
      <c r="J10" s="72">
        <f>J11+J12+J13+J14+J15+J16+J20+J31+J35+J38+J39+J40+J41+J19</f>
        <v>350702.93000000005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103.14</v>
      </c>
      <c r="G11" s="31">
        <v>2.29</v>
      </c>
      <c r="H11" s="34">
        <f>ROUND((F11*G11*K11)/1000,5)</f>
        <v>70.620990000000006</v>
      </c>
      <c r="I11" s="31">
        <f t="shared" ref="I11:I30" si="0">H11</f>
        <v>70.620990000000006</v>
      </c>
      <c r="J11" s="31">
        <f>ROUND(F11*G11*K11,2)</f>
        <v>70620.990000000005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515.7-F11</f>
        <v>412.56000000000006</v>
      </c>
      <c r="G12" s="31">
        <v>2</v>
      </c>
      <c r="H12" s="34">
        <f>ROUND((F12*G12*C12)/1000,5)</f>
        <v>42.906239999999997</v>
      </c>
      <c r="I12" s="31">
        <f t="shared" si="0"/>
        <v>42.906239999999997</v>
      </c>
      <c r="J12" s="31">
        <f>ROUND(F12*G12*K12,2)</f>
        <v>42906.239999999998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40</v>
      </c>
      <c r="G13" s="31">
        <v>3.04</v>
      </c>
      <c r="H13" s="34">
        <f>ROUND((F13*G13*K13)/1000,5)</f>
        <v>36.358400000000003</v>
      </c>
      <c r="I13" s="31">
        <f t="shared" si="0"/>
        <v>36.358400000000003</v>
      </c>
      <c r="J13" s="31">
        <f>ROUND(F13*G13*K13,2)</f>
        <v>36358.400000000001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40</v>
      </c>
      <c r="G14" s="31">
        <v>19.350000000000001</v>
      </c>
      <c r="H14" s="32">
        <f>ROUND((F14*G14*K14)/1000,5)</f>
        <v>40.247999999999998</v>
      </c>
      <c r="I14" s="31">
        <f t="shared" si="0"/>
        <v>40.247999999999998</v>
      </c>
      <c r="J14" s="31">
        <f>ROUND(F14*G14*K14,2)</f>
        <v>40248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v>10</v>
      </c>
      <c r="G15" s="31">
        <v>3.3</v>
      </c>
      <c r="H15" s="32">
        <f>ROUND((F15*G15*K15)/1000,5)</f>
        <v>9.8670000000000009</v>
      </c>
      <c r="I15" s="31">
        <f t="shared" si="0"/>
        <v>9.8670000000000009</v>
      </c>
      <c r="J15" s="31">
        <f>ROUND(F15*G15*K15,2)</f>
        <v>9867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16.79532</v>
      </c>
      <c r="I16" s="31">
        <f t="shared" si="0"/>
        <v>16.79532</v>
      </c>
      <c r="J16" s="31">
        <f>J17+J18</f>
        <v>16795.32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103.14</v>
      </c>
      <c r="G17" s="31">
        <v>3.29</v>
      </c>
      <c r="H17" s="32">
        <f>ROUND((F17*G17*C17)/1000,5)</f>
        <v>4.0719700000000003</v>
      </c>
      <c r="I17" s="31">
        <f t="shared" si="0"/>
        <v>4.0719700000000003</v>
      </c>
      <c r="J17" s="31">
        <f>ROUND(F17*G17*K17,2)</f>
        <v>4071.97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412.56000000000006</v>
      </c>
      <c r="G18" s="31">
        <v>2.57</v>
      </c>
      <c r="H18" s="32">
        <f>ROUND((F18*G18*C18)/1000,5)</f>
        <v>12.72335</v>
      </c>
      <c r="I18" s="31">
        <f t="shared" si="0"/>
        <v>12.72335</v>
      </c>
      <c r="J18" s="31">
        <f>ROUND(F18*G18*K18,2)</f>
        <v>12723.35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126</v>
      </c>
      <c r="G19" s="31">
        <v>8.43</v>
      </c>
      <c r="H19" s="32">
        <f>ROUND((F19*G19*K19)/1000,5)</f>
        <v>1.0621799999999999</v>
      </c>
      <c r="I19" s="31">
        <f t="shared" si="0"/>
        <v>1.0621799999999999</v>
      </c>
      <c r="J19" s="31">
        <f>ROUND(F19*G19*K19,2)</f>
        <v>1062.18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25.569380000000002</v>
      </c>
      <c r="I20" s="31">
        <f t="shared" si="0"/>
        <v>25.569380000000002</v>
      </c>
      <c r="J20" s="31">
        <f>J21+J22+J23+J24+J25+J26+J27+J28+J29+J30</f>
        <v>25569.38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7941.33</v>
      </c>
      <c r="G21" s="31">
        <v>2.81</v>
      </c>
      <c r="H21" s="32">
        <f t="shared" ref="H21:H30" si="1">ROUND((F21*G21*K21)/1000,5)</f>
        <v>22.31514</v>
      </c>
      <c r="I21" s="31">
        <f t="shared" si="0"/>
        <v>22.31514</v>
      </c>
      <c r="J21" s="31">
        <f t="shared" ref="J21:J30" si="2">ROUND(F21*G21*K21,2)</f>
        <v>22315.14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604</v>
      </c>
      <c r="G22" s="31">
        <v>1.75</v>
      </c>
      <c r="H22" s="32">
        <f t="shared" si="1"/>
        <v>0.105</v>
      </c>
      <c r="I22" s="31">
        <f t="shared" si="0"/>
        <v>0.105</v>
      </c>
      <c r="J22" s="31">
        <f t="shared" si="2"/>
        <v>105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610</v>
      </c>
      <c r="G23" s="31">
        <v>4.0999999999999996</v>
      </c>
      <c r="H23" s="32">
        <f t="shared" si="1"/>
        <v>0.82410000000000005</v>
      </c>
      <c r="I23" s="31">
        <f t="shared" si="0"/>
        <v>0.82410000000000005</v>
      </c>
      <c r="J23" s="31">
        <f t="shared" si="2"/>
        <v>824.1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611</v>
      </c>
      <c r="G24" s="31">
        <v>4.08</v>
      </c>
      <c r="H24" s="32">
        <f t="shared" si="1"/>
        <v>7.7109999999999998E-2</v>
      </c>
      <c r="I24" s="31">
        <f t="shared" si="0"/>
        <v>7.7109999999999998E-2</v>
      </c>
      <c r="J24" s="31">
        <f t="shared" si="2"/>
        <v>77.11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612</v>
      </c>
      <c r="G25" s="31">
        <v>3.93</v>
      </c>
      <c r="H25" s="32">
        <f t="shared" si="1"/>
        <v>0.10316</v>
      </c>
      <c r="I25" s="31">
        <f t="shared" si="0"/>
        <v>0.10316</v>
      </c>
      <c r="J25" s="31">
        <f t="shared" si="2"/>
        <v>103.16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638</v>
      </c>
      <c r="G26" s="31">
        <v>2.64</v>
      </c>
      <c r="H26" s="32">
        <f t="shared" si="1"/>
        <v>0.13464000000000001</v>
      </c>
      <c r="I26" s="31">
        <f t="shared" si="0"/>
        <v>0.13464000000000001</v>
      </c>
      <c r="J26" s="31">
        <f t="shared" si="2"/>
        <v>134.63999999999999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605</v>
      </c>
      <c r="G27" s="31">
        <v>5.07</v>
      </c>
      <c r="H27" s="32">
        <f t="shared" si="1"/>
        <v>0.24335999999999999</v>
      </c>
      <c r="I27" s="31">
        <f t="shared" si="0"/>
        <v>0.24335999999999999</v>
      </c>
      <c r="J27" s="31">
        <f t="shared" si="2"/>
        <v>243.36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v>20</v>
      </c>
      <c r="G30" s="31">
        <v>3.63</v>
      </c>
      <c r="H30" s="34">
        <f t="shared" si="1"/>
        <v>1.7423999999999999</v>
      </c>
      <c r="I30" s="31">
        <f t="shared" si="0"/>
        <v>1.7423999999999999</v>
      </c>
      <c r="J30" s="31">
        <f t="shared" si="2"/>
        <v>1742.4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23.624220000000001</v>
      </c>
      <c r="I31" s="31">
        <f>I32+I33+I34</f>
        <v>23.624220000000001</v>
      </c>
      <c r="J31" s="31">
        <f>J32+J33+J34</f>
        <v>23624.22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874</v>
      </c>
      <c r="G32" s="31">
        <v>2.0099999999999998</v>
      </c>
      <c r="H32" s="32">
        <f>ROUND(F32*G32*K32/1000,5)</f>
        <v>3.5134799999999999</v>
      </c>
      <c r="I32" s="31">
        <f>H32</f>
        <v>3.5134799999999999</v>
      </c>
      <c r="J32" s="31">
        <f>ROUND(H32*1000,2)</f>
        <v>3513.48</v>
      </c>
      <c r="K32" s="3">
        <v>2</v>
      </c>
      <c r="L32" s="38"/>
      <c r="M32" s="38">
        <v>874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874</v>
      </c>
      <c r="G33" s="31">
        <v>7.67</v>
      </c>
      <c r="H33" s="32">
        <f>ROUND(G33*F33*K33/1000,5)</f>
        <v>20.11074</v>
      </c>
      <c r="I33" s="31">
        <f>H33</f>
        <v>20.11074</v>
      </c>
      <c r="J33" s="31">
        <f>ROUND(H33*1000,2)</f>
        <v>20110.740000000002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1.6802999999999999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 t="s">
        <v>43</v>
      </c>
      <c r="G37" s="31">
        <v>56.01</v>
      </c>
      <c r="H37" s="32">
        <f>ROUND(G37*F37*C37/1000,5)</f>
        <v>1.6802999999999999</v>
      </c>
      <c r="I37" s="31"/>
      <c r="J37" s="31"/>
      <c r="L37" s="38"/>
      <c r="M37" s="38">
        <v>1089.68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 t="s">
        <v>639</v>
      </c>
      <c r="G38" s="31">
        <v>1.65</v>
      </c>
      <c r="H38" s="32">
        <f>ROUND((F38*G38*K38)/1000,5)</f>
        <v>4.0454400000000001</v>
      </c>
      <c r="I38" s="31">
        <f>H38</f>
        <v>4.0454400000000001</v>
      </c>
      <c r="J38" s="31">
        <f>ROUND(F38*G38*K38,2)</f>
        <v>4045.44</v>
      </c>
      <c r="K38" s="3">
        <v>1</v>
      </c>
      <c r="L38" s="38">
        <f>M37+M38</f>
        <v>2451.7799999999997</v>
      </c>
      <c r="M38" s="38">
        <v>1362.1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38.120130000000003</v>
      </c>
      <c r="I42" s="72">
        <f>I43+I44</f>
        <v>38.120130000000003</v>
      </c>
      <c r="J42" s="72">
        <f>J43+J44</f>
        <v>38120.129999999997</v>
      </c>
      <c r="K42" s="73"/>
      <c r="Q42" s="74" t="s">
        <v>327</v>
      </c>
      <c r="R42" s="74">
        <v>119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0.47</v>
      </c>
      <c r="G43" s="31">
        <v>222.21</v>
      </c>
      <c r="H43" s="32">
        <f>ROUND((F43*G43*K43)/1000,5)</f>
        <v>38.120130000000003</v>
      </c>
      <c r="I43" s="31">
        <f>H43</f>
        <v>38.120130000000003</v>
      </c>
      <c r="J43" s="31">
        <f>ROUND(H43*1000,2)</f>
        <v>38120.129999999997</v>
      </c>
      <c r="K43" s="3">
        <v>365</v>
      </c>
      <c r="L43" s="38"/>
      <c r="M43" s="38"/>
      <c r="N43" s="4">
        <f>ROUND(R42*1.45/365,3)</f>
        <v>0.47299999999999998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86.16179330000007</v>
      </c>
      <c r="I46" s="71">
        <f>I47+I53+I63+I68+I77+I85+I98+I103</f>
        <v>86.161793300000056</v>
      </c>
      <c r="J46" s="72">
        <f>J47+J53+J63+J68+J77+J85+J98+J103</f>
        <v>83576.94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4.30809</v>
      </c>
      <c r="I47" s="25">
        <f>I48+I49+I50+I51+I52</f>
        <v>0</v>
      </c>
      <c r="J47" s="23">
        <f>J48+J49+J50+J51+J52</f>
        <v>4308.09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2.5848499999999999</v>
      </c>
      <c r="I49" s="31"/>
      <c r="J49" s="31">
        <f>ROUND(H49*1000,2)</f>
        <v>2584.85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1.7232400000000001</v>
      </c>
      <c r="I50" s="31"/>
      <c r="J50" s="31">
        <f>ROUND(H50*1000,2)</f>
        <v>1723.24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6.0313299999999996</v>
      </c>
      <c r="I53" s="26">
        <f>I54+I55+I56+I57+I58+I59+I60+I61+I62</f>
        <v>0</v>
      </c>
      <c r="J53" s="23">
        <f>J54+J55+J56+J57+J58+J59+J60+J61+J62</f>
        <v>6031.33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6.0313299999999996</v>
      </c>
      <c r="I59" s="31"/>
      <c r="J59" s="31">
        <f t="shared" si="3"/>
        <v>6031.33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7.7545599999999997</v>
      </c>
      <c r="I68" s="26">
        <f>I69+I70+I71+I72+I75+I76</f>
        <v>0</v>
      </c>
      <c r="J68" s="23">
        <f>J69+J70+J71+J72+J73+J74+J75+J76</f>
        <v>7754.56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7.7545599999999997</v>
      </c>
      <c r="I76" s="31"/>
      <c r="J76" s="31">
        <f>ROUND(H76*1000,2)</f>
        <v>7754.56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12.06265</v>
      </c>
      <c r="I77" s="26">
        <f>I78+I79+I80+I81+I82+I83+I84</f>
        <v>0</v>
      </c>
      <c r="J77" s="23">
        <f>J78+J79+J80+J81+J82+J83+J84</f>
        <v>9477.7999999999993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6.0313299999999996</v>
      </c>
      <c r="I78" s="31"/>
      <c r="J78" s="31">
        <f t="shared" ref="J78:J83" si="4">ROUND(H78*1000,2)</f>
        <v>6031.33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3.4464700000000001</v>
      </c>
      <c r="I81" s="31"/>
      <c r="J81" s="31">
        <f t="shared" si="4"/>
        <v>3446.47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2.5848499999999999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29.295020000000001</v>
      </c>
      <c r="I85" s="26">
        <f>I86+I87+I88+I89+I90+I91+I92+I93+I94+I95+I96+I97</f>
        <v>0</v>
      </c>
      <c r="J85" s="23">
        <f>J86+J87+J88+J89+J90+J91+J92+J93+J94+J95+J96+J97</f>
        <v>29295.019999999997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10.33942</v>
      </c>
      <c r="I90" s="31"/>
      <c r="J90" s="31">
        <f t="shared" si="5"/>
        <v>10339.42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13.78589</v>
      </c>
      <c r="I96" s="31"/>
      <c r="J96" s="31">
        <f t="shared" si="5"/>
        <v>13785.89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5.1697100000000002</v>
      </c>
      <c r="I97" s="31"/>
      <c r="J97" s="31">
        <f t="shared" si="5"/>
        <v>5169.71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3.4464700000000001</v>
      </c>
      <c r="I98" s="26">
        <f>I99+I100+I101+I102</f>
        <v>0</v>
      </c>
      <c r="J98" s="23">
        <f>J99+J100+J101+J102</f>
        <v>3446.47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3.4464700000000001</v>
      </c>
      <c r="I99" s="31">
        <v>0</v>
      </c>
      <c r="J99" s="31">
        <f>ROUND(H99*1000,2)</f>
        <v>3446.47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23.263673300000068</v>
      </c>
      <c r="I103" s="25">
        <f>I104+I105+I106+I107+I108</f>
        <v>86.161793300000056</v>
      </c>
      <c r="J103" s="23">
        <f>J104+J105+J106+J107+J108</f>
        <v>23263.670000000002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5.6005200000000004</v>
      </c>
      <c r="I106" s="31"/>
      <c r="J106" s="31">
        <f>ROUND(H106*1000,2)</f>
        <v>5600.52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17.663153300000069</v>
      </c>
      <c r="I108" s="34">
        <f>J197-I138-H181</f>
        <v>86.161793300000056</v>
      </c>
      <c r="J108" s="31">
        <f>ROUND(H108*1000,2)</f>
        <v>17663.150000000001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408.31155770000004</v>
      </c>
      <c r="I109" s="71">
        <f>I110+I111+I112+I113+I114+I115+I116+I117+I118+I119+I120+I121+I122+I123+I124+I125+I126+I127+I128+I129+I130+I131+I132+I133+I134+I135+I136+I137+I138</f>
        <v>408.32155770000008</v>
      </c>
      <c r="J109" s="72">
        <f>J110+J111+J112+J113+J114+J115+J116+J117+J118+J119+J120+J121+J122+J123+J124+J125+J126+J127+J128+J129+J130+J131+J132+J133+J134+J135+J136+J137+J138</f>
        <v>389955.35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13111.58</v>
      </c>
      <c r="H110" s="33">
        <f>ROUND(($I$138*0.05),5)</f>
        <v>13.11158</v>
      </c>
      <c r="I110" s="31"/>
      <c r="J110" s="31">
        <f t="shared" ref="J110:J137" si="6">ROUND(H110*1000,2)</f>
        <v>13111.58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65557.89</v>
      </c>
      <c r="H111" s="33">
        <f>ROUND(($I$138*0.25),5)</f>
        <v>65.55789</v>
      </c>
      <c r="I111" s="31"/>
      <c r="J111" s="31">
        <f t="shared" si="6"/>
        <v>65557.89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31467.79</v>
      </c>
      <c r="H116" s="32">
        <f>ROUND(($I$138*0.12),5)</f>
        <v>31.467790000000001</v>
      </c>
      <c r="I116" s="31"/>
      <c r="J116" s="31">
        <f t="shared" si="6"/>
        <v>31467.79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15055</v>
      </c>
      <c r="H120" s="34">
        <v>15.055</v>
      </c>
      <c r="I120" s="31">
        <v>15.06</v>
      </c>
      <c r="J120" s="31">
        <f t="shared" si="6"/>
        <v>15055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131025</v>
      </c>
      <c r="H121" s="34">
        <v>131.02500000000001</v>
      </c>
      <c r="I121" s="31">
        <v>131.03</v>
      </c>
      <c r="J121" s="31">
        <f t="shared" si="6"/>
        <v>131025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39334.730000000003</v>
      </c>
      <c r="H125" s="32">
        <f>ROUND(($I$138*0.15),5)</f>
        <v>39.33473</v>
      </c>
      <c r="I125" s="31"/>
      <c r="J125" s="31">
        <f t="shared" si="6"/>
        <v>39334.730000000003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28845.469999999998</v>
      </c>
      <c r="H126" s="32">
        <f>ROUND(($I$138*0.11),5)</f>
        <v>28.845469999999999</v>
      </c>
      <c r="I126" s="31"/>
      <c r="J126" s="31">
        <f t="shared" si="6"/>
        <v>28845.47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18356.21</v>
      </c>
      <c r="H128" s="32">
        <f>ROUND(($I$138*0.07),5)</f>
        <v>18.356210000000001</v>
      </c>
      <c r="I128" s="31"/>
      <c r="J128" s="31">
        <f t="shared" si="6"/>
        <v>18356.21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47201.68</v>
      </c>
      <c r="H129" s="32">
        <f>ROUND(($I$138*0.18),5)</f>
        <v>47.201680000000003</v>
      </c>
      <c r="I129" s="31"/>
      <c r="J129" s="31">
        <f t="shared" si="6"/>
        <v>47201.68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18.356207700000098</v>
      </c>
      <c r="I138" s="34">
        <f>J197*0.7</f>
        <v>262.23155770000011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6.7616399999999999</v>
      </c>
      <c r="I139" s="72">
        <f>I140+I141+I142+I143+I144+I145+I146+I147+I148+I149+I150</f>
        <v>6.7616399999999999</v>
      </c>
      <c r="J139" s="72">
        <f ca="1">J140+J141+J142+J143+J144+J145+J146+J147+J148+J149+J150</f>
        <v>6997.68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3</v>
      </c>
      <c r="G144" s="40">
        <v>9.1300000000000008</v>
      </c>
      <c r="H144" s="32">
        <f>ROUND((F144*G144*K144)/1000,5)</f>
        <v>1.42428</v>
      </c>
      <c r="I144" s="35">
        <f>H144</f>
        <v>1.42428</v>
      </c>
      <c r="J144" s="31">
        <f t="shared" si="7"/>
        <v>1424.28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3</v>
      </c>
      <c r="G145" s="40">
        <v>63.36</v>
      </c>
      <c r="H145" s="32">
        <f>ROUND((F145*G145*K145)/1000,5)</f>
        <v>2.2809599999999999</v>
      </c>
      <c r="I145" s="35">
        <f>H145</f>
        <v>2.2809599999999999</v>
      </c>
      <c r="J145" s="31">
        <f t="shared" si="7"/>
        <v>2280.96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3</v>
      </c>
      <c r="G147" s="40">
        <v>11.41</v>
      </c>
      <c r="H147" s="32">
        <f>ROUND((F147*G147*K147)/1000,5)</f>
        <v>0.41076000000000001</v>
      </c>
      <c r="I147" s="35">
        <f>H147</f>
        <v>0.41076000000000001</v>
      </c>
      <c r="J147" s="31">
        <f t="shared" si="7"/>
        <v>410.76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3</v>
      </c>
      <c r="G148" s="40">
        <v>881.88</v>
      </c>
      <c r="H148" s="32">
        <f>ROUND((F148*G148*K148)/1000,5)</f>
        <v>2.6456400000000002</v>
      </c>
      <c r="I148" s="35">
        <f>H148</f>
        <v>2.6456400000000002</v>
      </c>
      <c r="J148" s="31">
        <f t="shared" si="7"/>
        <v>2645.64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210.29519999999999</v>
      </c>
      <c r="I151" s="72">
        <f>I152+I153+I154</f>
        <v>210.3</v>
      </c>
      <c r="J151" s="72">
        <f ca="1">J152+J153+J154</f>
        <v>210295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5</v>
      </c>
      <c r="G152" s="40">
        <f ca="1">IF(F152&gt;0,J152/C152/F152,0)</f>
        <v>3504.92</v>
      </c>
      <c r="H152" s="32">
        <f ca="1">ROUND((C152*F152*G152/1000),5)</f>
        <v>210.29519999999999</v>
      </c>
      <c r="I152" s="35">
        <v>210.3</v>
      </c>
      <c r="J152" s="31">
        <f ca="1">ROUND(H152*1000,2)</f>
        <v>210295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178.26179999999999</v>
      </c>
      <c r="I155" s="72">
        <f>I156+I157+I158+I159</f>
        <v>178.26</v>
      </c>
      <c r="J155" s="72">
        <f ca="1">J156+J157+J158+J159</f>
        <v>178262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5</v>
      </c>
      <c r="G157" s="31">
        <f ca="1">IF(F157&gt;0,J157/C157/F157,0)</f>
        <v>2971.03</v>
      </c>
      <c r="H157" s="34">
        <f ca="1">ROUND((C157*F157*G157/1000),5)</f>
        <v>178.26179999999999</v>
      </c>
      <c r="I157" s="31">
        <v>178.26</v>
      </c>
      <c r="J157" s="31">
        <f ca="1">ROUND(H157*1000,2)</f>
        <v>178262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254.35400000000001</v>
      </c>
      <c r="I169" s="72">
        <f>I170+I171+I172</f>
        <v>254.36</v>
      </c>
      <c r="J169" s="72">
        <f>J170+J171+J172</f>
        <v>254354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92769</v>
      </c>
      <c r="H170" s="32">
        <v>92.769000000000005</v>
      </c>
      <c r="I170" s="35">
        <v>92.77</v>
      </c>
      <c r="J170" s="31">
        <f>ROUND(H170*1000,2)</f>
        <v>92769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161585</v>
      </c>
      <c r="H171" s="32">
        <v>161.58500000000001</v>
      </c>
      <c r="I171" s="35">
        <v>161.59</v>
      </c>
      <c r="J171" s="31">
        <f>ROUND(H171*1000,2)</f>
        <v>161585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151.71299999999999</v>
      </c>
      <c r="I173" s="72">
        <v>151.71</v>
      </c>
      <c r="J173" s="72">
        <f>ROUND(H173*1000,2)</f>
        <v>151713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18.023</v>
      </c>
      <c r="I174" s="72">
        <v>18.02</v>
      </c>
      <c r="J174" s="72">
        <f>ROUND(H174*1000,2)</f>
        <v>18023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0.22</v>
      </c>
      <c r="I175" s="72">
        <f>I176+I177</f>
        <v>0.22</v>
      </c>
      <c r="J175" s="72">
        <f>J176+J177</f>
        <v>220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1</v>
      </c>
      <c r="D177" s="28" t="s">
        <v>50</v>
      </c>
      <c r="E177" s="36" t="s">
        <v>31</v>
      </c>
      <c r="F177" s="40">
        <f>IF(H177&gt;0,1,0)</f>
        <v>1</v>
      </c>
      <c r="G177" s="40">
        <f>J177</f>
        <v>220</v>
      </c>
      <c r="H177" s="32">
        <v>0.22</v>
      </c>
      <c r="I177" s="35">
        <v>0.22</v>
      </c>
      <c r="J177" s="31">
        <f>ROUND(H177*1000,2)</f>
        <v>220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26.22316</v>
      </c>
      <c r="I178" s="72">
        <f>I179+I180+I181</f>
        <v>20.64</v>
      </c>
      <c r="J178" s="72">
        <f>J179+J180+J181</f>
        <v>26223.16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26.22316</v>
      </c>
      <c r="I181" s="31">
        <v>20.64</v>
      </c>
      <c r="J181" s="31">
        <f>ROUND(H181*1000,2)</f>
        <v>26223.16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1923.1427900000001</v>
      </c>
      <c r="I194" s="62">
        <f>I10+I9+I42+I46+I109+I139+I151+I155+I160+I165+I169+I173+I174+I175+I178+I45</f>
        <v>2054.248051</v>
      </c>
      <c r="J194" s="63">
        <f ca="1">J10+J9+J42+J46+J109+J139+J151+J155+J160+J165+J169+J173+J174+J175+J178+J45</f>
        <v>1469161.32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1923.1427900000001</v>
      </c>
      <c r="I195" s="31">
        <f>J195/1000</f>
        <v>1923.1427900000001</v>
      </c>
      <c r="J195" s="31">
        <v>1923142.79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2054.248051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-131.10526099999993</v>
      </c>
      <c r="J197" s="82">
        <v>374.61651100000017</v>
      </c>
    </row>
    <row r="198" spans="1:75" hidden="1" x14ac:dyDescent="0.25">
      <c r="H198" s="49">
        <f>H9+H10+H42+H45+H46+H109+H139+H151+H155+H160+H165+H169+H173+H174+H175+H178+H182</f>
        <v>1923.1427900000001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113.78</v>
      </c>
      <c r="I9" s="72">
        <v>213.78</v>
      </c>
      <c r="J9" s="72">
        <f>ROUND(H9*1000,2)</f>
        <v>113780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247.09993</v>
      </c>
      <c r="I10" s="76">
        <f>I11+I12+I13+I14+I15+I16+I20+I31+I35+I38+I39+I40+I41+I19</f>
        <v>247.09993</v>
      </c>
      <c r="J10" s="72">
        <f>J11+J12+J13+J14+J15+J16+J20+J31+J35+J38+J39+J40+J41+J19</f>
        <v>247099.93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116.43</v>
      </c>
      <c r="G11" s="31">
        <v>2.29</v>
      </c>
      <c r="H11" s="34">
        <f>ROUND((F11*G11*K11)/1000,5)</f>
        <v>79.720789999999994</v>
      </c>
      <c r="I11" s="31">
        <f t="shared" ref="I11:I30" si="0">H11</f>
        <v>79.720789999999994</v>
      </c>
      <c r="J11" s="31">
        <f>ROUND(F11*G11*K11,2)</f>
        <v>79720.789999999994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291.07</v>
      </c>
      <c r="G12" s="31">
        <v>2</v>
      </c>
      <c r="H12" s="34">
        <f>ROUND((F12*G12*C12)/1000,5)</f>
        <v>30.271280000000001</v>
      </c>
      <c r="I12" s="31">
        <f t="shared" si="0"/>
        <v>30.271280000000001</v>
      </c>
      <c r="J12" s="31">
        <f>ROUND(F12*G12*K12,2)</f>
        <v>30271.279999999999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7</v>
      </c>
      <c r="G13" s="31">
        <v>3.04</v>
      </c>
      <c r="H13" s="34">
        <f>ROUND((F13*G13*K13)/1000,5)</f>
        <v>6.3627200000000004</v>
      </c>
      <c r="I13" s="31">
        <f t="shared" si="0"/>
        <v>6.3627200000000004</v>
      </c>
      <c r="J13" s="31">
        <f>ROUND(F13*G13*K13,2)</f>
        <v>6362.72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7</v>
      </c>
      <c r="G14" s="31">
        <v>19.350000000000001</v>
      </c>
      <c r="H14" s="32">
        <f>ROUND((F14*G14*K14)/1000,5)</f>
        <v>7.0434000000000001</v>
      </c>
      <c r="I14" s="31">
        <f t="shared" si="0"/>
        <v>7.0434000000000001</v>
      </c>
      <c r="J14" s="31">
        <f>ROUND(F14*G14*K14,2)</f>
        <v>7043.4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v>6</v>
      </c>
      <c r="G15" s="31">
        <v>3.3</v>
      </c>
      <c r="H15" s="32">
        <f>ROUND((F15*G15*K15)/1000,5)</f>
        <v>5.9202000000000004</v>
      </c>
      <c r="I15" s="31">
        <f t="shared" si="0"/>
        <v>5.9202000000000004</v>
      </c>
      <c r="J15" s="31">
        <f>ROUND(F15*G15*K15,2)</f>
        <v>5920.2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13.573259999999999</v>
      </c>
      <c r="I16" s="31">
        <f t="shared" si="0"/>
        <v>13.573259999999999</v>
      </c>
      <c r="J16" s="31">
        <f>J17+J18</f>
        <v>13573.26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116.43</v>
      </c>
      <c r="G17" s="31">
        <v>3.29</v>
      </c>
      <c r="H17" s="32">
        <f>ROUND((F17*G17*C17)/1000,5)</f>
        <v>4.59666</v>
      </c>
      <c r="I17" s="31">
        <f t="shared" si="0"/>
        <v>4.59666</v>
      </c>
      <c r="J17" s="31">
        <f>ROUND(F17*G17*K17,2)</f>
        <v>4596.66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291.07</v>
      </c>
      <c r="G18" s="31">
        <v>2.57</v>
      </c>
      <c r="H18" s="32">
        <f>ROUND((F18*G18*C18)/1000,5)</f>
        <v>8.9765999999999995</v>
      </c>
      <c r="I18" s="31">
        <f t="shared" si="0"/>
        <v>8.9765999999999995</v>
      </c>
      <c r="J18" s="31">
        <f>ROUND(F18*G18*K18,2)</f>
        <v>8976.6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29.4</v>
      </c>
      <c r="G19" s="31">
        <v>8.43</v>
      </c>
      <c r="H19" s="32">
        <f>ROUND((F19*G19*K19)/1000,5)</f>
        <v>0.24784</v>
      </c>
      <c r="I19" s="31">
        <f t="shared" si="0"/>
        <v>0.24784</v>
      </c>
      <c r="J19" s="31">
        <f>ROUND(F19*G19*K19,2)</f>
        <v>247.84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16.184069999999998</v>
      </c>
      <c r="I20" s="31">
        <f t="shared" si="0"/>
        <v>16.184069999999998</v>
      </c>
      <c r="J20" s="31">
        <f>J21+J22+J23+J24+J25+J26+J27+J28+J29+J30</f>
        <v>16184.070000000003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5111.67</v>
      </c>
      <c r="G21" s="31">
        <v>2.81</v>
      </c>
      <c r="H21" s="32">
        <f t="shared" ref="H21:H30" si="1">ROUND((F21*G21*K21)/1000,5)</f>
        <v>14.36379</v>
      </c>
      <c r="I21" s="31">
        <f t="shared" si="0"/>
        <v>14.36379</v>
      </c>
      <c r="J21" s="31">
        <f t="shared" ref="J21:J30" si="2">ROUND(F21*G21*K21,2)</f>
        <v>14363.79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45</v>
      </c>
      <c r="G22" s="31">
        <v>1.75</v>
      </c>
      <c r="H22" s="32">
        <f t="shared" si="1"/>
        <v>2.4500000000000001E-2</v>
      </c>
      <c r="I22" s="31">
        <f t="shared" si="0"/>
        <v>2.4500000000000001E-2</v>
      </c>
      <c r="J22" s="31">
        <f t="shared" si="2"/>
        <v>24.5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632</v>
      </c>
      <c r="G23" s="31">
        <v>4.0999999999999996</v>
      </c>
      <c r="H23" s="32">
        <f t="shared" si="1"/>
        <v>0.19228999999999999</v>
      </c>
      <c r="I23" s="31">
        <f t="shared" si="0"/>
        <v>0.19228999999999999</v>
      </c>
      <c r="J23" s="31">
        <f t="shared" si="2"/>
        <v>192.29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633</v>
      </c>
      <c r="G24" s="31">
        <v>4.08</v>
      </c>
      <c r="H24" s="32">
        <f t="shared" si="1"/>
        <v>1.8030000000000001E-2</v>
      </c>
      <c r="I24" s="31">
        <f t="shared" si="0"/>
        <v>1.8030000000000001E-2</v>
      </c>
      <c r="J24" s="31">
        <f t="shared" si="2"/>
        <v>18.03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634</v>
      </c>
      <c r="G25" s="31">
        <v>3.93</v>
      </c>
      <c r="H25" s="32">
        <f t="shared" si="1"/>
        <v>2.409E-2</v>
      </c>
      <c r="I25" s="31">
        <f t="shared" si="0"/>
        <v>2.409E-2</v>
      </c>
      <c r="J25" s="31">
        <f t="shared" si="2"/>
        <v>24.09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635</v>
      </c>
      <c r="G26" s="31">
        <v>2.64</v>
      </c>
      <c r="H26" s="32">
        <f t="shared" si="1"/>
        <v>0.40843000000000002</v>
      </c>
      <c r="I26" s="31">
        <f t="shared" si="0"/>
        <v>0.40843000000000002</v>
      </c>
      <c r="J26" s="31">
        <f t="shared" si="2"/>
        <v>408.43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636</v>
      </c>
      <c r="G27" s="31">
        <v>5.07</v>
      </c>
      <c r="H27" s="32">
        <f t="shared" si="1"/>
        <v>5.6779999999999997E-2</v>
      </c>
      <c r="I27" s="31">
        <f t="shared" si="0"/>
        <v>5.6779999999999997E-2</v>
      </c>
      <c r="J27" s="31">
        <f t="shared" si="2"/>
        <v>56.78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43</v>
      </c>
      <c r="G28" s="31">
        <v>2.52</v>
      </c>
      <c r="H28" s="32">
        <f t="shared" si="1"/>
        <v>3.78E-2</v>
      </c>
      <c r="I28" s="31">
        <f t="shared" si="0"/>
        <v>3.78E-2</v>
      </c>
      <c r="J28" s="31">
        <f t="shared" si="2"/>
        <v>37.799999999999997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v>12</v>
      </c>
      <c r="G30" s="31">
        <v>3.63</v>
      </c>
      <c r="H30" s="34">
        <f t="shared" si="1"/>
        <v>1.0454399999999999</v>
      </c>
      <c r="I30" s="31">
        <f t="shared" si="0"/>
        <v>1.0454399999999999</v>
      </c>
      <c r="J30" s="31">
        <f t="shared" si="2"/>
        <v>1045.44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59.926019999999994</v>
      </c>
      <c r="I31" s="31">
        <f>I32+I33+I34</f>
        <v>59.926019999999994</v>
      </c>
      <c r="J31" s="31">
        <f>J32+J33+J34</f>
        <v>59926.020000000004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833</v>
      </c>
      <c r="G32" s="31">
        <v>2.0099999999999998</v>
      </c>
      <c r="H32" s="32">
        <f>ROUND(F32*G32*K32/1000,5)</f>
        <v>3.3486600000000002</v>
      </c>
      <c r="I32" s="31">
        <f>H32</f>
        <v>3.3486600000000002</v>
      </c>
      <c r="J32" s="31">
        <f>ROUND(H32*1000,2)</f>
        <v>3348.66</v>
      </c>
      <c r="K32" s="3">
        <v>2</v>
      </c>
      <c r="L32" s="38"/>
      <c r="M32" s="38">
        <v>833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833</v>
      </c>
      <c r="G33" s="31">
        <v>7.67</v>
      </c>
      <c r="H33" s="32">
        <f>ROUND(G33*F33*K33/1000,5)</f>
        <v>19.16733</v>
      </c>
      <c r="I33" s="31">
        <f>H33</f>
        <v>19.16733</v>
      </c>
      <c r="J33" s="31">
        <f>ROUND(H33*1000,2)</f>
        <v>19167.330000000002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833</v>
      </c>
      <c r="G34" s="31">
        <v>14.97</v>
      </c>
      <c r="H34" s="32">
        <f>ROUND(G34*F34*K34/1000,5)</f>
        <v>37.410029999999999</v>
      </c>
      <c r="I34" s="31">
        <f>H34</f>
        <v>37.410029999999999</v>
      </c>
      <c r="J34" s="31">
        <f>ROUND(H34*1000,2)</f>
        <v>37410.03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2141.12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4817.5200000000004</v>
      </c>
      <c r="G38" s="31">
        <v>1.65</v>
      </c>
      <c r="H38" s="32">
        <f>ROUND((F38*G38*K38)/1000,5)</f>
        <v>7.9489099999999997</v>
      </c>
      <c r="I38" s="31">
        <f>H38</f>
        <v>7.9489099999999997</v>
      </c>
      <c r="J38" s="31">
        <f>ROUND(F38*G38*K38,2)</f>
        <v>7948.91</v>
      </c>
      <c r="K38" s="3">
        <v>1</v>
      </c>
      <c r="L38" s="38">
        <f>M37+M38</f>
        <v>4817.5200000000004</v>
      </c>
      <c r="M38" s="38">
        <v>2676.4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17.84346</v>
      </c>
      <c r="I42" s="72">
        <f>I43+I44</f>
        <v>17.84346</v>
      </c>
      <c r="J42" s="72">
        <f>J43+J44</f>
        <v>17843.46</v>
      </c>
      <c r="K42" s="73"/>
      <c r="Q42" s="74" t="s">
        <v>327</v>
      </c>
      <c r="R42" s="74">
        <v>54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0.22</v>
      </c>
      <c r="G43" s="31">
        <v>222.21</v>
      </c>
      <c r="H43" s="32">
        <f>ROUND((F43*G43*K43)/1000,5)</f>
        <v>17.84346</v>
      </c>
      <c r="I43" s="31">
        <f>H43</f>
        <v>17.84346</v>
      </c>
      <c r="J43" s="31">
        <f>ROUND(H43*1000,2)</f>
        <v>17843.46</v>
      </c>
      <c r="K43" s="3">
        <v>365</v>
      </c>
      <c r="L43" s="38"/>
      <c r="M43" s="38"/>
      <c r="N43" s="4">
        <f>ROUND(R42*1.45/365,3)</f>
        <v>0.215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44.057985000000052</v>
      </c>
      <c r="I46" s="71">
        <f>I47+I53+I63+I68+I77+I85+I98+I103</f>
        <v>44.057985000000059</v>
      </c>
      <c r="J46" s="72">
        <f>J47+J53+J63+J68+J77+J85+J98+J103</f>
        <v>42736.25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2.2029000000000001</v>
      </c>
      <c r="I47" s="25">
        <f>I48+I49+I50+I51+I52</f>
        <v>0</v>
      </c>
      <c r="J47" s="23">
        <f>J48+J49+J50+J51+J52</f>
        <v>2202.9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1.3217399999999999</v>
      </c>
      <c r="I49" s="31"/>
      <c r="J49" s="31">
        <f>ROUND(H49*1000,2)</f>
        <v>1321.74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0.88116000000000005</v>
      </c>
      <c r="I50" s="31"/>
      <c r="J50" s="31">
        <f>ROUND(H50*1000,2)</f>
        <v>881.16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3.08406</v>
      </c>
      <c r="I53" s="26">
        <f>I54+I55+I56+I57+I58+I59+I60+I61+I62</f>
        <v>0</v>
      </c>
      <c r="J53" s="23">
        <f>J54+J55+J56+J57+J58+J59+J60+J61+J62</f>
        <v>3084.06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3.08406</v>
      </c>
      <c r="I59" s="31"/>
      <c r="J59" s="31">
        <f t="shared" si="3"/>
        <v>3084.06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3.96522</v>
      </c>
      <c r="I68" s="26">
        <f>I69+I70+I71+I72+I75+I76</f>
        <v>0</v>
      </c>
      <c r="J68" s="23">
        <f>J69+J70+J71+J72+J73+J74+J75+J76</f>
        <v>3965.22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3.96522</v>
      </c>
      <c r="I76" s="31"/>
      <c r="J76" s="31">
        <f>ROUND(H76*1000,2)</f>
        <v>3965.22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6.16812</v>
      </c>
      <c r="I77" s="26">
        <f>I78+I79+I80+I81+I82+I83+I84</f>
        <v>0</v>
      </c>
      <c r="J77" s="23">
        <f>J78+J79+J80+J81+J82+J83+J84</f>
        <v>4846.38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3.08406</v>
      </c>
      <c r="I78" s="31"/>
      <c r="J78" s="31">
        <f t="shared" ref="J78:J83" si="4">ROUND(H78*1000,2)</f>
        <v>3084.06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1.7623200000000001</v>
      </c>
      <c r="I81" s="31"/>
      <c r="J81" s="31">
        <f t="shared" si="4"/>
        <v>1762.32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1.3217399999999999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14.97972</v>
      </c>
      <c r="I85" s="26">
        <f>I86+I87+I88+I89+I90+I91+I92+I93+I94+I95+I96+I97</f>
        <v>0</v>
      </c>
      <c r="J85" s="23">
        <f>J86+J87+J88+J89+J90+J91+J92+J93+J94+J95+J96+J97</f>
        <v>14979.72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5.2869599999999997</v>
      </c>
      <c r="I90" s="31"/>
      <c r="J90" s="31">
        <f t="shared" si="5"/>
        <v>5286.96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7.0492800000000004</v>
      </c>
      <c r="I96" s="31"/>
      <c r="J96" s="31">
        <f t="shared" si="5"/>
        <v>7049.28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2.6434799999999998</v>
      </c>
      <c r="I97" s="31"/>
      <c r="J97" s="31">
        <f t="shared" si="5"/>
        <v>2643.48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1.7623200000000001</v>
      </c>
      <c r="I98" s="26">
        <f>I99+I100+I101+I102</f>
        <v>0</v>
      </c>
      <c r="J98" s="23">
        <f>J99+J100+J101+J102</f>
        <v>1762.32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1.7623200000000001</v>
      </c>
      <c r="I99" s="31">
        <v>0</v>
      </c>
      <c r="J99" s="31">
        <f>ROUND(H99*1000,2)</f>
        <v>1762.32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11.895645000000053</v>
      </c>
      <c r="I103" s="25">
        <f>I104+I105+I106+I107+I108</f>
        <v>44.057985000000059</v>
      </c>
      <c r="J103" s="23">
        <f>J104+J105+J106+J107+J108</f>
        <v>11895.65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2.8637700000000001</v>
      </c>
      <c r="I106" s="31"/>
      <c r="J106" s="31">
        <f>ROUND(H106*1000,2)</f>
        <v>2863.77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9.0318750000000527</v>
      </c>
      <c r="I108" s="34">
        <f>J197-I138-H181</f>
        <v>44.057985000000059</v>
      </c>
      <c r="J108" s="31">
        <f>ROUND(H108*1000,2)</f>
        <v>9031.8799999999992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170.61851500000006</v>
      </c>
      <c r="I109" s="71">
        <f>I110+I111+I112+I113+I114+I115+I116+I117+I118+I119+I120+I121+I122+I123+I124+I125+I126+I127+I128+I129+I130+I131+I132+I133+I134+I135+I136+I137+I138</f>
        <v>170.61951500000009</v>
      </c>
      <c r="J109" s="72">
        <f>J110+J111+J112+J113+J114+J115+J116+J117+J118+J119+J120+J121+J122+J123+J124+J125+J126+J127+J128+J129+J130+J131+J132+J133+J134+J135+J136+J137+J138</f>
        <v>161232.26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6704.4800000000005</v>
      </c>
      <c r="H110" s="33">
        <f>ROUND(($I$138*0.05),5)</f>
        <v>6.7044800000000002</v>
      </c>
      <c r="I110" s="31"/>
      <c r="J110" s="31">
        <f t="shared" ref="J110:J137" si="6">ROUND(H110*1000,2)</f>
        <v>6704.48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33522.379999999997</v>
      </c>
      <c r="H111" s="33">
        <f>ROUND(($I$138*0.25),5)</f>
        <v>33.522379999999998</v>
      </c>
      <c r="I111" s="31"/>
      <c r="J111" s="31">
        <f t="shared" si="6"/>
        <v>33522.379999999997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16090.74</v>
      </c>
      <c r="H116" s="32">
        <f>ROUND(($I$138*0.12),5)</f>
        <v>16.09074</v>
      </c>
      <c r="I116" s="31"/>
      <c r="J116" s="31">
        <f t="shared" si="6"/>
        <v>16090.74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7970</v>
      </c>
      <c r="H120" s="34">
        <v>7.97</v>
      </c>
      <c r="I120" s="31">
        <v>7.97</v>
      </c>
      <c r="J120" s="31">
        <f t="shared" si="6"/>
        <v>7970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28559</v>
      </c>
      <c r="H121" s="34">
        <v>28.559000000000001</v>
      </c>
      <c r="I121" s="31">
        <v>28.56</v>
      </c>
      <c r="J121" s="31">
        <f t="shared" si="6"/>
        <v>28559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20113.43</v>
      </c>
      <c r="H125" s="32">
        <f>ROUND(($I$138*0.15),5)</f>
        <v>20.113430000000001</v>
      </c>
      <c r="I125" s="31"/>
      <c r="J125" s="31">
        <f t="shared" si="6"/>
        <v>20113.43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14749.85</v>
      </c>
      <c r="H126" s="32">
        <f>ROUND(($I$138*0.11),5)</f>
        <v>14.74985</v>
      </c>
      <c r="I126" s="31"/>
      <c r="J126" s="31">
        <f t="shared" si="6"/>
        <v>14749.85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9386.27</v>
      </c>
      <c r="H128" s="32">
        <f>ROUND(($I$138*0.07),5)</f>
        <v>9.3862699999999997</v>
      </c>
      <c r="I128" s="31"/>
      <c r="J128" s="31">
        <f t="shared" si="6"/>
        <v>9386.27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24136.109999999997</v>
      </c>
      <c r="H129" s="32">
        <f>ROUND(($I$138*0.18),5)</f>
        <v>24.136109999999999</v>
      </c>
      <c r="I129" s="31"/>
      <c r="J129" s="31">
        <f t="shared" si="6"/>
        <v>24136.11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9.3862550000000766</v>
      </c>
      <c r="I138" s="34">
        <f>J197*0.7</f>
        <v>134.08951500000009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29.754000000000001</v>
      </c>
      <c r="I151" s="72">
        <f>I152+I153+I154</f>
        <v>29.75</v>
      </c>
      <c r="J151" s="72">
        <f ca="1">J152+J153+J154</f>
        <v>29754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3</v>
      </c>
      <c r="G152" s="40">
        <f ca="1">IF(F152&gt;0,J152/C152/F152,0)</f>
        <v>826.5</v>
      </c>
      <c r="H152" s="32">
        <f ca="1">ROUND((C152*F152*G152/1000),5)</f>
        <v>29.754000000000001</v>
      </c>
      <c r="I152" s="35">
        <v>29.75</v>
      </c>
      <c r="J152" s="31">
        <f ca="1">ROUND(H152*1000,2)</f>
        <v>29754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30.810960000000001</v>
      </c>
      <c r="I155" s="72">
        <f>I156+I157+I158+I159</f>
        <v>30.81</v>
      </c>
      <c r="J155" s="72">
        <f ca="1">J156+J157+J158+J159</f>
        <v>30811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3</v>
      </c>
      <c r="G157" s="31">
        <f ca="1">IF(F157&gt;0,J157/C157/F157,0)</f>
        <v>855.86</v>
      </c>
      <c r="H157" s="34">
        <f ca="1">ROUND((C157*F157*G157/1000),5)</f>
        <v>30.810960000000001</v>
      </c>
      <c r="I157" s="31">
        <v>30.81</v>
      </c>
      <c r="J157" s="31">
        <f ca="1">ROUND(H157*1000,2)</f>
        <v>30811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59.975999999999999</v>
      </c>
      <c r="I169" s="72">
        <f>I170+I171+I172</f>
        <v>59.98</v>
      </c>
      <c r="J169" s="72">
        <f>J170+J171+J172</f>
        <v>59976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59976</v>
      </c>
      <c r="H170" s="32">
        <v>59.975999999999999</v>
      </c>
      <c r="I170" s="35">
        <v>59.98</v>
      </c>
      <c r="J170" s="31">
        <f>ROUND(H170*1000,2)</f>
        <v>59976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109.04</v>
      </c>
      <c r="I173" s="72">
        <v>149.04</v>
      </c>
      <c r="J173" s="72">
        <f>ROUND(H173*1000,2)</f>
        <v>109040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11.723000000000001</v>
      </c>
      <c r="I174" s="72">
        <v>11.72</v>
      </c>
      <c r="J174" s="72">
        <f>ROUND(H174*1000,2)</f>
        <v>11723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13.408950000000001</v>
      </c>
      <c r="I178" s="72">
        <f>I179+I180+I181</f>
        <v>78.209999999999994</v>
      </c>
      <c r="J178" s="72">
        <f>J179+J180+J181</f>
        <v>13408.95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13.408950000000001</v>
      </c>
      <c r="I181" s="31">
        <v>78.209999999999994</v>
      </c>
      <c r="J181" s="31">
        <f>ROUND(H181*1000,2)</f>
        <v>13408.95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850.36668000000009</v>
      </c>
      <c r="I194" s="62">
        <f>I10+I9+I42+I46+I109+I139+I151+I155+I160+I165+I169+I173+I174+I175+I178+I45</f>
        <v>1055.1847700000001</v>
      </c>
      <c r="J194" s="63">
        <f ca="1">J10+J9+J42+J46+J109+J139+J151+J155+J160+J165+J169+J173+J174+J175+J178+J45</f>
        <v>700518.64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850.36668000000009</v>
      </c>
      <c r="I195" s="31">
        <f>J195/1000</f>
        <v>1778.4018000000001</v>
      </c>
      <c r="J195" s="31">
        <v>1778401.8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1055.1847700000001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723.21703000000002</v>
      </c>
      <c r="J197" s="82">
        <v>191.55645000000015</v>
      </c>
    </row>
    <row r="198" spans="1:75" hidden="1" x14ac:dyDescent="0.25">
      <c r="H198" s="49">
        <f>H9+H10+H42+H45+H46+H109+H139+H151+H155+H160+H165+H169+H173+H174+H175+H178+H182</f>
        <v>850.36668000000009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6.9910100000000002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19.765314000000004</v>
      </c>
      <c r="I9" s="72">
        <v>50</v>
      </c>
      <c r="J9" s="72">
        <f>ROUND(H9*1000,2)</f>
        <v>19765.310000000001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106.28717</v>
      </c>
      <c r="I10" s="76">
        <f>I11+I12+I13+I14+I15+I16+I20+I31+I35+I38+I39+I40+I41+I19</f>
        <v>106.28717</v>
      </c>
      <c r="J10" s="72">
        <f>J11+J12+J13+J14+J15+J16+J20+J31+J35+J38+J39+J40+J41+J19</f>
        <v>98472.77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160</v>
      </c>
      <c r="G11" s="31">
        <v>1.67</v>
      </c>
      <c r="H11" s="34">
        <f>ROUND((F11*G11*K11)/1000,5)</f>
        <v>79.892799999999994</v>
      </c>
      <c r="I11" s="31">
        <f>H11</f>
        <v>79.892799999999994</v>
      </c>
      <c r="J11" s="31">
        <f>ROUND(F11*G11*K11,2)</f>
        <v>79892.800000000003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0</v>
      </c>
      <c r="G12" s="31">
        <v>1.27</v>
      </c>
      <c r="H12" s="34">
        <f>ROUND((F12*G12*C12)/1000,5)</f>
        <v>0</v>
      </c>
      <c r="I12" s="31">
        <f>H12</f>
        <v>0</v>
      </c>
      <c r="J12" s="31">
        <f>ROUND(F12*G12*K12,2)</f>
        <v>0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15.6288</v>
      </c>
      <c r="I16" s="31">
        <f t="shared" ref="I16:I29" si="0">H16</f>
        <v>15.6288</v>
      </c>
      <c r="J16" s="31">
        <f>J17+J18</f>
        <v>7814.4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160</v>
      </c>
      <c r="G17" s="31">
        <v>4.07</v>
      </c>
      <c r="H17" s="32">
        <f>ROUND((F17*G17*C17)/1000,5)</f>
        <v>15.6288</v>
      </c>
      <c r="I17" s="31">
        <f t="shared" si="0"/>
        <v>15.6288</v>
      </c>
      <c r="J17" s="31">
        <f>ROUND(F17*G17*K17,2)</f>
        <v>7814.4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0</v>
      </c>
      <c r="G18" s="31">
        <v>3.34</v>
      </c>
      <c r="H18" s="32">
        <f>ROUND((F18*G18*C18)/1000,5)</f>
        <v>0</v>
      </c>
      <c r="I18" s="31">
        <f t="shared" si="0"/>
        <v>0</v>
      </c>
      <c r="J18" s="31">
        <f>ROUND(F18*G18*K18,2)</f>
        <v>0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4.201080000000001</v>
      </c>
      <c r="I20" s="31">
        <f t="shared" si="0"/>
        <v>4.201080000000001</v>
      </c>
      <c r="J20" s="31">
        <f>J21+J22+J23+J24+J25+J26+J27+J28+J29+J30</f>
        <v>4201.0800000000008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623</v>
      </c>
      <c r="G21" s="31">
        <v>2.81</v>
      </c>
      <c r="H21" s="32">
        <f t="shared" ref="H21:H30" si="1">ROUND((F21*G21*K21)/1000,5)</f>
        <v>3.2764600000000002</v>
      </c>
      <c r="I21" s="31">
        <f t="shared" si="0"/>
        <v>3.2764600000000002</v>
      </c>
      <c r="J21" s="31">
        <f t="shared" ref="J21:J29" si="2">ROUND(F21*G21*K21,2)</f>
        <v>3276.46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627</v>
      </c>
      <c r="G26" s="31">
        <v>2.64</v>
      </c>
      <c r="H26" s="32">
        <f t="shared" si="1"/>
        <v>0.63360000000000005</v>
      </c>
      <c r="I26" s="31">
        <f t="shared" si="0"/>
        <v>0.63360000000000005</v>
      </c>
      <c r="J26" s="31">
        <f t="shared" si="2"/>
        <v>633.6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6.3520500000000002</v>
      </c>
      <c r="I31" s="31">
        <f>I32+I33+I34</f>
        <v>6.3520500000000002</v>
      </c>
      <c r="J31" s="31">
        <f>J32+J33+J34</f>
        <v>6352.05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235</v>
      </c>
      <c r="G32" s="31">
        <v>2.0099999999999998</v>
      </c>
      <c r="H32" s="32">
        <f>ROUND(F32*G32*K32/1000,5)</f>
        <v>0.94469999999999998</v>
      </c>
      <c r="I32" s="31">
        <f>H32</f>
        <v>0.94469999999999998</v>
      </c>
      <c r="J32" s="31">
        <f>ROUND(H32*1000,2)</f>
        <v>944.7</v>
      </c>
      <c r="K32" s="3">
        <v>2</v>
      </c>
      <c r="L32" s="38"/>
      <c r="M32" s="38">
        <v>235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235</v>
      </c>
      <c r="G33" s="31">
        <v>7.67</v>
      </c>
      <c r="H33" s="32">
        <f>ROUND(G33*F33*K33/1000,5)</f>
        <v>5.4073500000000001</v>
      </c>
      <c r="I33" s="31">
        <f>H33</f>
        <v>5.4073500000000001</v>
      </c>
      <c r="J33" s="31">
        <f>ROUND(H33*1000,2)</f>
        <v>5407.35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0</v>
      </c>
      <c r="G38" s="31">
        <v>1.65</v>
      </c>
      <c r="H38" s="32">
        <f>ROUND((F38*G38*K38)/1000,5)</f>
        <v>0</v>
      </c>
      <c r="I38" s="31">
        <f>H38</f>
        <v>0</v>
      </c>
      <c r="J38" s="31">
        <f>ROUND(F38*G38*K38,2)</f>
        <v>0</v>
      </c>
      <c r="K38" s="3">
        <v>1</v>
      </c>
      <c r="L38" s="38">
        <f>M37+M38</f>
        <v>0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9.1881868000000093</v>
      </c>
      <c r="I46" s="71">
        <f>I47+I53+I63+I68+I77+I85+I98+I103</f>
        <v>9.1881868000000093</v>
      </c>
      <c r="J46" s="72">
        <f>J47+J53+J63+J68+J77+J85+J98+J103</f>
        <v>8912.5399999999991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0.45940999999999999</v>
      </c>
      <c r="I47" s="25">
        <f>I48+I49+I50+I51+I52</f>
        <v>0</v>
      </c>
      <c r="J47" s="23">
        <f>J48+J49+J50+J51+J52</f>
        <v>459.40999999999997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0.27565000000000001</v>
      </c>
      <c r="I49" s="31"/>
      <c r="J49" s="31">
        <f>ROUND(H49*1000,2)</f>
        <v>275.64999999999998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0.18376000000000001</v>
      </c>
      <c r="I50" s="31"/>
      <c r="J50" s="31">
        <f>ROUND(H50*1000,2)</f>
        <v>183.76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0.64317000000000002</v>
      </c>
      <c r="I53" s="26">
        <f>I54+I55+I56+I57+I58+I59+I60+I61+I62</f>
        <v>0</v>
      </c>
      <c r="J53" s="23">
        <f>J54+J55+J56+J57+J58+J59+J60+J61+J62</f>
        <v>643.16999999999996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0.64317000000000002</v>
      </c>
      <c r="I59" s="31"/>
      <c r="J59" s="31">
        <f t="shared" si="3"/>
        <v>643.16999999999996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0.82694000000000001</v>
      </c>
      <c r="I68" s="26">
        <f>I69+I70+I71+I72+I75+I76</f>
        <v>0</v>
      </c>
      <c r="J68" s="23">
        <f>J69+J70+J71+J72+J73+J74+J75+J76</f>
        <v>826.94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0.82694000000000001</v>
      </c>
      <c r="I76" s="31"/>
      <c r="J76" s="31">
        <f>ROUND(H76*1000,2)</f>
        <v>826.94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1.2863499999999999</v>
      </c>
      <c r="I77" s="26">
        <f>I78+I79+I80+I81+I82+I83+I84</f>
        <v>0</v>
      </c>
      <c r="J77" s="23">
        <f>J78+J79+J80+J81+J82+J83+J84</f>
        <v>1010.6999999999999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0.64317000000000002</v>
      </c>
      <c r="I78" s="31"/>
      <c r="J78" s="31">
        <f t="shared" ref="J78:J83" si="4">ROUND(H78*1000,2)</f>
        <v>643.16999999999996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0.36753000000000002</v>
      </c>
      <c r="I81" s="31"/>
      <c r="J81" s="31">
        <f t="shared" si="4"/>
        <v>367.53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0.27565000000000001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3.1239799999999995</v>
      </c>
      <c r="I85" s="26">
        <f>I86+I87+I88+I89+I90+I91+I92+I93+I94+I95+I96+I97</f>
        <v>0</v>
      </c>
      <c r="J85" s="23">
        <f>J86+J87+J88+J89+J90+J91+J92+J93+J94+J95+J96+J97</f>
        <v>3123.9799999999996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1.1025799999999999</v>
      </c>
      <c r="I90" s="31"/>
      <c r="J90" s="31">
        <f t="shared" si="5"/>
        <v>1102.58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1.47011</v>
      </c>
      <c r="I96" s="31"/>
      <c r="J96" s="31">
        <f t="shared" si="5"/>
        <v>1470.11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0.55128999999999995</v>
      </c>
      <c r="I97" s="31"/>
      <c r="J97" s="31">
        <f t="shared" si="5"/>
        <v>551.29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0.36753000000000002</v>
      </c>
      <c r="I98" s="26">
        <f>I99+I100+I101+I102</f>
        <v>0</v>
      </c>
      <c r="J98" s="23">
        <f>J99+J100+J101+J102</f>
        <v>367.53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0.36753000000000002</v>
      </c>
      <c r="I99" s="31">
        <v>0</v>
      </c>
      <c r="J99" s="31">
        <f>ROUND(H99*1000,2)</f>
        <v>367.53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2.4808068000000101</v>
      </c>
      <c r="I103" s="25">
        <f>I104+I105+I106+I107+I108</f>
        <v>9.1881868000000093</v>
      </c>
      <c r="J103" s="23">
        <f>J104+J105+J106+J107+J108</f>
        <v>2480.81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0.59723000000000004</v>
      </c>
      <c r="I106" s="31"/>
      <c r="J106" s="31">
        <f>ROUND(H106*1000,2)</f>
        <v>597.23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1.8835768000000099</v>
      </c>
      <c r="I108" s="34">
        <f>J197-I138-H181</f>
        <v>9.1881868000000093</v>
      </c>
      <c r="J108" s="31">
        <f>ROUND(H108*1000,2)</f>
        <v>1883.58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40.513059200000015</v>
      </c>
      <c r="I109" s="71">
        <f>I110+I111+I112+I113+I114+I115+I116+I117+I118+I119+I120+I121+I122+I123+I124+I125+I126+I127+I128+I129+I130+I131+I132+I133+I134+I135+I136+I137+I138</f>
        <v>40.51405920000002</v>
      </c>
      <c r="J109" s="72">
        <f>J110+J111+J112+J113+J114+J115+J116+J117+J118+J119+J120+J121+J122+J123+J124+J125+J126+J127+J128+J129+J130+J131+J132+J133+J134+J135+J136+J137+J138</f>
        <v>38555.57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1398.2</v>
      </c>
      <c r="H110" s="33">
        <f>ROUND(($I$138*0.05),5)</f>
        <v>1.3982000000000001</v>
      </c>
      <c r="I110" s="31"/>
      <c r="J110" s="31">
        <f t="shared" ref="J110:J137" si="6">ROUND(H110*1000,2)</f>
        <v>1398.2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6991.01</v>
      </c>
      <c r="H111" s="33">
        <f>ROUND(($I$138*0.25),5)</f>
        <v>6.9910100000000002</v>
      </c>
      <c r="I111" s="31"/>
      <c r="J111" s="31">
        <f t="shared" si="6"/>
        <v>6991.01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3355.69</v>
      </c>
      <c r="H116" s="32">
        <f>ROUND(($I$138*0.12),5)</f>
        <v>3.3556900000000001</v>
      </c>
      <c r="I116" s="31"/>
      <c r="J116" s="31">
        <f t="shared" si="6"/>
        <v>3355.69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12549</v>
      </c>
      <c r="H121" s="34">
        <v>12.548999999999999</v>
      </c>
      <c r="I121" s="31">
        <v>12.55</v>
      </c>
      <c r="J121" s="31">
        <f t="shared" si="6"/>
        <v>12549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4194.6099999999997</v>
      </c>
      <c r="H125" s="32">
        <f>ROUND(($I$138*0.15),5)</f>
        <v>4.1946099999999999</v>
      </c>
      <c r="I125" s="31"/>
      <c r="J125" s="31">
        <f t="shared" si="6"/>
        <v>4194.6099999999997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3076.0499999999997</v>
      </c>
      <c r="H126" s="32">
        <f>ROUND(($I$138*0.11),5)</f>
        <v>3.07605</v>
      </c>
      <c r="I126" s="31"/>
      <c r="J126" s="31">
        <f t="shared" si="6"/>
        <v>3076.05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1957.48</v>
      </c>
      <c r="H128" s="32">
        <f>ROUND(($I$138*0.07),5)</f>
        <v>1.9574800000000001</v>
      </c>
      <c r="I128" s="31"/>
      <c r="J128" s="31">
        <f t="shared" si="6"/>
        <v>1957.48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5033.53</v>
      </c>
      <c r="H129" s="32">
        <f>ROUND(($I$138*0.18),5)</f>
        <v>5.0335299999999998</v>
      </c>
      <c r="I129" s="31"/>
      <c r="J129" s="31">
        <f t="shared" si="6"/>
        <v>5033.53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1.957489200000019</v>
      </c>
      <c r="I138" s="34">
        <f>J197*0.7</f>
        <v>27.964059200000019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2.48</v>
      </c>
      <c r="I165" s="72">
        <f>I166+I167+I168</f>
        <v>2.48</v>
      </c>
      <c r="J165" s="72">
        <f>J166+J167+J168</f>
        <v>2480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2480</v>
      </c>
      <c r="H166" s="34">
        <v>2.48</v>
      </c>
      <c r="I166" s="31">
        <v>2.48</v>
      </c>
      <c r="J166" s="31">
        <f>ROUND(H166*1000,2)</f>
        <v>2480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14.026999999999999</v>
      </c>
      <c r="I169" s="72">
        <f>I170+I171+I172</f>
        <v>14.03</v>
      </c>
      <c r="J169" s="72">
        <f>J170+J171+J172</f>
        <v>14027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14027</v>
      </c>
      <c r="H170" s="32">
        <v>14.026999999999999</v>
      </c>
      <c r="I170" s="35">
        <v>14.03</v>
      </c>
      <c r="J170" s="31">
        <f>ROUND(H170*1000,2)</f>
        <v>14027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0</v>
      </c>
      <c r="I173" s="72">
        <v>0</v>
      </c>
      <c r="J173" s="72">
        <f>ROUND(H173*1000,2)</f>
        <v>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2.5960000000000001</v>
      </c>
      <c r="I174" s="72">
        <v>2.6</v>
      </c>
      <c r="J174" s="72">
        <f>ROUND(H174*1000,2)</f>
        <v>2596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2.7964099999999998</v>
      </c>
      <c r="I178" s="72">
        <f>I179+I180+I181</f>
        <v>18.239999999999998</v>
      </c>
      <c r="J178" s="72">
        <f>J179+J180+J181</f>
        <v>2796.41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2.7964099999999998</v>
      </c>
      <c r="I181" s="31">
        <v>18.239999999999998</v>
      </c>
      <c r="J181" s="31">
        <f>ROUND(H181*1000,2)</f>
        <v>2796.41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197.65314000000001</v>
      </c>
      <c r="I194" s="62">
        <f>I10+I9+I42+I46+I109+I139+I151+I155+I160+I165+I169+I173+I174+I175+I178+I45</f>
        <v>243.34941600000002</v>
      </c>
      <c r="J194" s="63">
        <f ca="1">J10+J9+J42+J46+J109+J139+J151+J155+J160+J165+J169+J173+J174+J175+J178+J45</f>
        <v>115766.42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197.65314000000001</v>
      </c>
      <c r="I195" s="31">
        <f>J195/1000</f>
        <v>325.30434000000002</v>
      </c>
      <c r="J195" s="31">
        <v>325304.34000000003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243.34941600000002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81.954924000000005</v>
      </c>
      <c r="J197" s="82">
        <v>39.948656000000028</v>
      </c>
    </row>
    <row r="198" spans="1:75" hidden="1" x14ac:dyDescent="0.25">
      <c r="H198" s="49">
        <f>H9+H10+H42+H45+H46+H109+H139+H151+H155+H160+H165+H169+H173+H174+H175+H178+H182</f>
        <v>197.65314000000001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449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22.254930000000002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23.98</v>
      </c>
      <c r="I9" s="72">
        <v>23.98</v>
      </c>
      <c r="J9" s="72">
        <f>ROUND(H9*1000,2)</f>
        <v>23980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85.727910000000008</v>
      </c>
      <c r="I10" s="76">
        <f>I11+I12+I13+I14+I15+I16+I20+I31+I35+I38+I39+I40+I41+I19</f>
        <v>85.727909999999994</v>
      </c>
      <c r="J10" s="72">
        <f>J11+J12+J13+J14+J15+J16+J20+J31+J35+J38+J39+J40+J41+J19</f>
        <v>76624.660000000018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89.33</v>
      </c>
      <c r="G11" s="31">
        <v>1.67</v>
      </c>
      <c r="H11" s="34">
        <f>ROUND((F11*G11*K11)/1000,5)</f>
        <v>44.605150000000002</v>
      </c>
      <c r="I11" s="31">
        <f>H11</f>
        <v>44.605150000000002</v>
      </c>
      <c r="J11" s="31">
        <f>ROUND(F11*G11*K11,2)</f>
        <v>44605.15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44.67</v>
      </c>
      <c r="G12" s="31">
        <v>1.27</v>
      </c>
      <c r="H12" s="34">
        <f>ROUND((F12*G12*C12)/1000,5)</f>
        <v>5.90001</v>
      </c>
      <c r="I12" s="31">
        <f>H12</f>
        <v>5.90001</v>
      </c>
      <c r="J12" s="31">
        <f>ROUND(F12*G12*K12,2)</f>
        <v>2950.01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12.3065</v>
      </c>
      <c r="I16" s="31">
        <f t="shared" ref="I16:I29" si="0">H16</f>
        <v>12.3065</v>
      </c>
      <c r="J16" s="31">
        <f>J17+J18</f>
        <v>6153.25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89.33</v>
      </c>
      <c r="G17" s="31">
        <v>4.07</v>
      </c>
      <c r="H17" s="32">
        <f>ROUND((F17*G17*C17)/1000,5)</f>
        <v>8.7257499999999997</v>
      </c>
      <c r="I17" s="31">
        <f t="shared" si="0"/>
        <v>8.7257499999999997</v>
      </c>
      <c r="J17" s="31">
        <f>ROUND(F17*G17*K17,2)</f>
        <v>4362.88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44.67</v>
      </c>
      <c r="G18" s="31">
        <v>3.34</v>
      </c>
      <c r="H18" s="32">
        <f>ROUND((F18*G18*C18)/1000,5)</f>
        <v>3.5807500000000001</v>
      </c>
      <c r="I18" s="31">
        <f t="shared" si="0"/>
        <v>3.5807500000000001</v>
      </c>
      <c r="J18" s="31">
        <f>ROUND(F18*G18*K18,2)</f>
        <v>1790.37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4.7149699999999992</v>
      </c>
      <c r="I20" s="31">
        <f t="shared" si="0"/>
        <v>4.7149699999999992</v>
      </c>
      <c r="J20" s="31">
        <f>J21+J22+J23+J24+J25+J26+J27+J28+J29+J30</f>
        <v>4714.97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728</v>
      </c>
      <c r="G21" s="31">
        <v>2.81</v>
      </c>
      <c r="H21" s="32">
        <f t="shared" ref="H21:H30" si="1">ROUND((F21*G21*K21)/1000,5)</f>
        <v>4.0744999999999996</v>
      </c>
      <c r="I21" s="31">
        <f t="shared" si="0"/>
        <v>4.0744999999999996</v>
      </c>
      <c r="J21" s="31">
        <f t="shared" ref="J21:J29" si="2">ROUND(F21*G21*K21,2)</f>
        <v>4074.5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712</v>
      </c>
      <c r="G26" s="31">
        <v>2.64</v>
      </c>
      <c r="H26" s="32">
        <f t="shared" si="1"/>
        <v>0.35376000000000002</v>
      </c>
      <c r="I26" s="31">
        <f t="shared" si="0"/>
        <v>0.35376000000000002</v>
      </c>
      <c r="J26" s="31">
        <f t="shared" si="2"/>
        <v>353.76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17.353259999999999</v>
      </c>
      <c r="I31" s="31">
        <f>I32+I33+I34</f>
        <v>17.353259999999999</v>
      </c>
      <c r="J31" s="31">
        <f>J32+J33+J34</f>
        <v>17353.260000000002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642</v>
      </c>
      <c r="G32" s="31">
        <v>2.0099999999999998</v>
      </c>
      <c r="H32" s="32">
        <f>ROUND(F32*G32*K32/1000,5)</f>
        <v>2.5808399999999998</v>
      </c>
      <c r="I32" s="31">
        <f>H32</f>
        <v>2.5808399999999998</v>
      </c>
      <c r="J32" s="31">
        <f>ROUND(H32*1000,2)</f>
        <v>2580.84</v>
      </c>
      <c r="K32" s="3">
        <v>2</v>
      </c>
      <c r="L32" s="38"/>
      <c r="M32" s="38">
        <v>642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642</v>
      </c>
      <c r="G33" s="31">
        <v>7.67</v>
      </c>
      <c r="H33" s="32">
        <f>ROUND(G33*F33*K33/1000,5)</f>
        <v>14.77242</v>
      </c>
      <c r="I33" s="31">
        <f>H33</f>
        <v>14.77242</v>
      </c>
      <c r="J33" s="31">
        <f>ROUND(H33*1000,2)</f>
        <v>14772.42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171.2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385.2</v>
      </c>
      <c r="G38" s="31">
        <v>1.65</v>
      </c>
      <c r="H38" s="32">
        <f>ROUND((F38*G38*K38)/1000,5)</f>
        <v>0.63558000000000003</v>
      </c>
      <c r="I38" s="31">
        <f>H38</f>
        <v>0.63558000000000003</v>
      </c>
      <c r="J38" s="31">
        <f>ROUND(F38*G38*K38,2)</f>
        <v>635.58000000000004</v>
      </c>
      <c r="K38" s="3">
        <v>1</v>
      </c>
      <c r="L38" s="38">
        <f>M37+M38</f>
        <v>385.2</v>
      </c>
      <c r="M38" s="38">
        <v>214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49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0.19500000000000001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29.249333</v>
      </c>
      <c r="I46" s="71">
        <f>I47+I53+I63+I68+I77+I85+I98+I103</f>
        <v>29.249333</v>
      </c>
      <c r="J46" s="72">
        <f>J47+J53+J63+J68+J77+J85+J98+J103</f>
        <v>28371.850000000006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1.4624700000000002</v>
      </c>
      <c r="I47" s="25">
        <f>I48+I49+I50+I51+I52</f>
        <v>0</v>
      </c>
      <c r="J47" s="23">
        <f>J48+J49+J50+J51+J52</f>
        <v>1462.47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0.87748000000000004</v>
      </c>
      <c r="I49" s="31"/>
      <c r="J49" s="31">
        <f>ROUND(H49*1000,2)</f>
        <v>877.48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0.58499000000000001</v>
      </c>
      <c r="I50" s="31"/>
      <c r="J50" s="31">
        <f>ROUND(H50*1000,2)</f>
        <v>584.99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2.04745</v>
      </c>
      <c r="I53" s="26">
        <f>I54+I55+I56+I57+I58+I59+I60+I61+I62</f>
        <v>0</v>
      </c>
      <c r="J53" s="23">
        <f>J54+J55+J56+J57+J58+J59+J60+J61+J62</f>
        <v>2047.45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2.04745</v>
      </c>
      <c r="I59" s="31"/>
      <c r="J59" s="31">
        <f t="shared" si="3"/>
        <v>2047.45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2.6324399999999999</v>
      </c>
      <c r="I68" s="26">
        <f>I69+I70+I71+I72+I75+I76</f>
        <v>0</v>
      </c>
      <c r="J68" s="23">
        <f>J69+J70+J71+J72+J73+J74+J75+J76</f>
        <v>2632.44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2.6324399999999999</v>
      </c>
      <c r="I76" s="31"/>
      <c r="J76" s="31">
        <f>ROUND(H76*1000,2)</f>
        <v>2632.44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4.0949</v>
      </c>
      <c r="I77" s="26">
        <f>I78+I79+I80+I81+I82+I83+I84</f>
        <v>0</v>
      </c>
      <c r="J77" s="23">
        <f>J78+J79+J80+J81+J82+J83+J84</f>
        <v>3217.42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2.04745</v>
      </c>
      <c r="I78" s="31"/>
      <c r="J78" s="31">
        <f t="shared" ref="J78:J83" si="4">ROUND(H78*1000,2)</f>
        <v>2047.45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1.16997</v>
      </c>
      <c r="I81" s="31"/>
      <c r="J81" s="31">
        <f t="shared" si="4"/>
        <v>1169.97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0.87748000000000004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9.9447700000000019</v>
      </c>
      <c r="I85" s="26">
        <f>I86+I87+I88+I89+I90+I91+I92+I93+I94+I95+I96+I97</f>
        <v>0</v>
      </c>
      <c r="J85" s="23">
        <f>J86+J87+J88+J89+J90+J91+J92+J93+J94+J95+J96+J97</f>
        <v>9944.77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3.5099200000000002</v>
      </c>
      <c r="I90" s="31"/>
      <c r="J90" s="31">
        <f t="shared" si="5"/>
        <v>3509.92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4.6798900000000003</v>
      </c>
      <c r="I96" s="31"/>
      <c r="J96" s="31">
        <f t="shared" si="5"/>
        <v>4679.8900000000003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1.7549600000000001</v>
      </c>
      <c r="I97" s="31"/>
      <c r="J97" s="31">
        <f t="shared" si="5"/>
        <v>1754.96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1.16997</v>
      </c>
      <c r="I98" s="26">
        <f>I99+I100+I101+I102</f>
        <v>0</v>
      </c>
      <c r="J98" s="23">
        <f>J99+J100+J101+J102</f>
        <v>1169.97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1.16997</v>
      </c>
      <c r="I99" s="31">
        <v>0</v>
      </c>
      <c r="J99" s="31">
        <f>ROUND(H99*1000,2)</f>
        <v>1169.97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7.8973329999999988</v>
      </c>
      <c r="I103" s="25">
        <f>I104+I105+I106+I107+I108</f>
        <v>29.249333</v>
      </c>
      <c r="J103" s="23">
        <f>J104+J105+J106+J107+J108</f>
        <v>7897.33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1.9012100000000001</v>
      </c>
      <c r="I106" s="31"/>
      <c r="J106" s="31">
        <f>ROUND(H106*1000,2)</f>
        <v>1901.21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5.996122999999999</v>
      </c>
      <c r="I108" s="34">
        <f>J197-I138-H181</f>
        <v>29.249333</v>
      </c>
      <c r="J108" s="31">
        <f>ROUND(H108*1000,2)</f>
        <v>5996.12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101.605707</v>
      </c>
      <c r="I109" s="71">
        <f>I110+I111+I112+I113+I114+I115+I116+I117+I118+I119+I120+I121+I122+I123+I124+I125+I126+I127+I128+I129+I130+I131+I132+I133+I134+I135+I136+I137+I138</f>
        <v>101.609707</v>
      </c>
      <c r="J109" s="72">
        <f>J110+J111+J112+J113+J114+J115+J116+J117+J118+J119+J120+J121+J122+J123+J124+J125+J126+J127+J128+J129+J130+J131+J132+J133+J134+J135+J136+J137+J138</f>
        <v>95374.340000000011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4450.99</v>
      </c>
      <c r="H110" s="33">
        <f>ROUND(($I$138*0.05),5)</f>
        <v>4.45099</v>
      </c>
      <c r="I110" s="31"/>
      <c r="J110" s="31">
        <f t="shared" ref="J110:J137" si="6">ROUND(H110*1000,2)</f>
        <v>4450.99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22254.93</v>
      </c>
      <c r="H111" s="33">
        <f>ROUND(($I$138*0.25),5)</f>
        <v>22.254930000000002</v>
      </c>
      <c r="I111" s="31"/>
      <c r="J111" s="31">
        <f t="shared" si="6"/>
        <v>22254.93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10682.359999999999</v>
      </c>
      <c r="H116" s="32">
        <f>ROUND(($I$138*0.12),5)</f>
        <v>10.682359999999999</v>
      </c>
      <c r="I116" s="31"/>
      <c r="J116" s="31">
        <f t="shared" si="6"/>
        <v>10682.36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12586</v>
      </c>
      <c r="H121" s="34">
        <v>12.586</v>
      </c>
      <c r="I121" s="31">
        <v>12.59</v>
      </c>
      <c r="J121" s="31">
        <f t="shared" si="6"/>
        <v>12586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13352.96</v>
      </c>
      <c r="H125" s="32">
        <f>ROUND(($I$138*0.15),5)</f>
        <v>13.352959999999999</v>
      </c>
      <c r="I125" s="31"/>
      <c r="J125" s="31">
        <f t="shared" si="6"/>
        <v>13352.96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9792.17</v>
      </c>
      <c r="H126" s="32">
        <f>ROUND(($I$138*0.11),5)</f>
        <v>9.7921700000000005</v>
      </c>
      <c r="I126" s="31"/>
      <c r="J126" s="31">
        <f t="shared" si="6"/>
        <v>9792.17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6231.38</v>
      </c>
      <c r="H128" s="32">
        <f>ROUND(($I$138*0.07),5)</f>
        <v>6.2313799999999997</v>
      </c>
      <c r="I128" s="31"/>
      <c r="J128" s="31">
        <f t="shared" si="6"/>
        <v>6231.38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16023.55</v>
      </c>
      <c r="H129" s="32">
        <f>ROUND(($I$138*0.18),5)</f>
        <v>16.02355</v>
      </c>
      <c r="I129" s="31"/>
      <c r="J129" s="31">
        <f t="shared" si="6"/>
        <v>16023.55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6.2313669999999952</v>
      </c>
      <c r="I138" s="34">
        <f>J197*0.7</f>
        <v>89.019706999999997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8.7469999999999999</v>
      </c>
      <c r="I165" s="72">
        <f>I166+I167+I168</f>
        <v>8.75</v>
      </c>
      <c r="J165" s="72">
        <f>J166+J167+J168</f>
        <v>8747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8747</v>
      </c>
      <c r="H166" s="34">
        <v>8.7469999999999999</v>
      </c>
      <c r="I166" s="31">
        <v>8.75</v>
      </c>
      <c r="J166" s="31">
        <f>ROUND(H166*1000,2)</f>
        <v>8747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16.100000000000001</v>
      </c>
      <c r="I169" s="72">
        <f>I170+I171+I172</f>
        <v>16.100000000000001</v>
      </c>
      <c r="J169" s="72">
        <f>J170+J171+J172</f>
        <v>16100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16100</v>
      </c>
      <c r="H170" s="32">
        <v>16.100000000000001</v>
      </c>
      <c r="I170" s="35">
        <v>16.100000000000001</v>
      </c>
      <c r="J170" s="31">
        <f>ROUND(H170*1000,2)</f>
        <v>16100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40.899000000000001</v>
      </c>
      <c r="I173" s="72">
        <v>40.9</v>
      </c>
      <c r="J173" s="72">
        <f>ROUND(H173*1000,2)</f>
        <v>40899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11.692</v>
      </c>
      <c r="I174" s="72">
        <v>11.69</v>
      </c>
      <c r="J174" s="72">
        <f>ROUND(H174*1000,2)</f>
        <v>11692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1.27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1.27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8.9019700000000004</v>
      </c>
      <c r="I178" s="72">
        <f>I179+I180+I181</f>
        <v>20.93</v>
      </c>
      <c r="J178" s="72">
        <f>J179+J180+J181</f>
        <v>8901.9699999999993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8.9019700000000004</v>
      </c>
      <c r="I181" s="31">
        <v>20.93</v>
      </c>
      <c r="J181" s="31">
        <f>ROUND(H181*1000,2)</f>
        <v>8901.9699999999993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326.90292000000005</v>
      </c>
      <c r="I194" s="62">
        <f>I10+I9+I42+I46+I109+I139+I151+I155+I160+I165+I169+I173+I174+I175+I178+I45</f>
        <v>340.20695000000001</v>
      </c>
      <c r="J194" s="63">
        <f ca="1">J10+J9+J42+J46+J109+J139+J151+J155+J160+J165+J169+J173+J174+J175+J178+J45</f>
        <v>179556.3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326.90291999999999</v>
      </c>
      <c r="I195" s="31">
        <f>J195/1000</f>
        <v>373.38665999999995</v>
      </c>
      <c r="J195" s="31">
        <v>373386.66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340.20695000000001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33.179709999999943</v>
      </c>
      <c r="J197" s="82">
        <v>127.17101</v>
      </c>
    </row>
    <row r="198" spans="1:75" hidden="1" x14ac:dyDescent="0.25">
      <c r="H198" s="49">
        <f>H9+H10+H42+H45+H46+H109+H139+H151+H155+H160+H165+H169+H173+H174+H175+H178+H182</f>
        <v>326.90292000000005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59.073009999999996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134.68</v>
      </c>
      <c r="I9" s="72">
        <v>134.68</v>
      </c>
      <c r="J9" s="72">
        <f>ROUND(H9*1000,2)</f>
        <v>134680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144.43726000000004</v>
      </c>
      <c r="I10" s="76">
        <f>I11+I12+I13+I14+I15+I16+I20+I31+I35+I38+I39+I40+I41+I19</f>
        <v>144.43726000000004</v>
      </c>
      <c r="J10" s="72">
        <f>J11+J12+J13+J14+J15+J16+J20+J31+J35+J38+J39+J40+J41+J19</f>
        <v>119890.90000000001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118</v>
      </c>
      <c r="G11" s="31">
        <v>1.67</v>
      </c>
      <c r="H11" s="34">
        <f>ROUND((F11*G11*K11)/1000,5)</f>
        <v>58.920940000000002</v>
      </c>
      <c r="I11" s="31">
        <f>H11</f>
        <v>58.920940000000002</v>
      </c>
      <c r="J11" s="31">
        <f>ROUND(F11*G11*K11,2)</f>
        <v>58920.94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177</v>
      </c>
      <c r="G12" s="31">
        <v>1.27</v>
      </c>
      <c r="H12" s="34">
        <f>ROUND((F12*G12*C12)/1000,5)</f>
        <v>23.378160000000001</v>
      </c>
      <c r="I12" s="31">
        <f>H12</f>
        <v>23.378160000000001</v>
      </c>
      <c r="J12" s="31">
        <f>ROUND(F12*G12*K12,2)</f>
        <v>11689.08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25.714559999999999</v>
      </c>
      <c r="I16" s="31">
        <f t="shared" ref="I16:I29" si="0">H16</f>
        <v>25.714559999999999</v>
      </c>
      <c r="J16" s="31">
        <f>J17+J18</f>
        <v>12857.279999999999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118</v>
      </c>
      <c r="G17" s="31">
        <v>4.07</v>
      </c>
      <c r="H17" s="32">
        <f>ROUND((F17*G17*C17)/1000,5)</f>
        <v>11.52624</v>
      </c>
      <c r="I17" s="31">
        <f t="shared" si="0"/>
        <v>11.52624</v>
      </c>
      <c r="J17" s="31">
        <f>ROUND(F17*G17*K17,2)</f>
        <v>5763.12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177</v>
      </c>
      <c r="G18" s="31">
        <v>3.34</v>
      </c>
      <c r="H18" s="32">
        <f>ROUND((F18*G18*C18)/1000,5)</f>
        <v>14.188319999999999</v>
      </c>
      <c r="I18" s="31">
        <f t="shared" si="0"/>
        <v>14.188319999999999</v>
      </c>
      <c r="J18" s="31">
        <f>ROUND(F18*G18*K18,2)</f>
        <v>7094.16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12.495140000000003</v>
      </c>
      <c r="I20" s="31">
        <f t="shared" si="0"/>
        <v>12.495140000000003</v>
      </c>
      <c r="J20" s="31">
        <f>J21+J22+J23+J24+J25+J26+J27+J28+J29+J30</f>
        <v>12495.140000000001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4028.33</v>
      </c>
      <c r="G21" s="31">
        <v>2.81</v>
      </c>
      <c r="H21" s="32">
        <f t="shared" ref="H21:H30" si="1">ROUND((F21*G21*K21)/1000,5)</f>
        <v>11.319610000000001</v>
      </c>
      <c r="I21" s="31">
        <f t="shared" si="0"/>
        <v>11.319610000000001</v>
      </c>
      <c r="J21" s="31">
        <f t="shared" ref="J21:J29" si="2">ROUND(F21*G21*K21,2)</f>
        <v>11319.61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729</v>
      </c>
      <c r="G26" s="31">
        <v>2.64</v>
      </c>
      <c r="H26" s="32">
        <f t="shared" si="1"/>
        <v>0.46727999999999997</v>
      </c>
      <c r="I26" s="31">
        <f t="shared" si="0"/>
        <v>0.46727999999999997</v>
      </c>
      <c r="J26" s="31">
        <f t="shared" si="2"/>
        <v>467.28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21.43479</v>
      </c>
      <c r="I31" s="31">
        <f>I32+I33+I34</f>
        <v>21.43479</v>
      </c>
      <c r="J31" s="31">
        <f>J32+J33+J34</f>
        <v>21434.79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793</v>
      </c>
      <c r="G32" s="31">
        <v>2.0099999999999998</v>
      </c>
      <c r="H32" s="32">
        <f>ROUND(F32*G32*K32/1000,5)</f>
        <v>3.1878600000000001</v>
      </c>
      <c r="I32" s="31">
        <f>H32</f>
        <v>3.1878600000000001</v>
      </c>
      <c r="J32" s="31">
        <f>ROUND(H32*1000,2)</f>
        <v>3187.86</v>
      </c>
      <c r="K32" s="3">
        <v>2</v>
      </c>
      <c r="L32" s="38"/>
      <c r="M32" s="38">
        <v>793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793</v>
      </c>
      <c r="G33" s="31">
        <v>7.67</v>
      </c>
      <c r="H33" s="32">
        <f>ROUND(G33*F33*K33/1000,5)</f>
        <v>18.246929999999999</v>
      </c>
      <c r="I33" s="31">
        <f>H33</f>
        <v>18.246929999999999</v>
      </c>
      <c r="J33" s="31">
        <f>ROUND(H33*1000,2)</f>
        <v>18246.93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528.64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1189.44</v>
      </c>
      <c r="G38" s="31">
        <v>1.65</v>
      </c>
      <c r="H38" s="32">
        <f>ROUND((F38*G38*K38)/1000,5)</f>
        <v>1.96258</v>
      </c>
      <c r="I38" s="31">
        <f>H38</f>
        <v>1.96258</v>
      </c>
      <c r="J38" s="31">
        <f>ROUND(F38*G38*K38,2)</f>
        <v>1962.58</v>
      </c>
      <c r="K38" s="3">
        <v>1</v>
      </c>
      <c r="L38" s="38">
        <f>M37+M38</f>
        <v>1189.44</v>
      </c>
      <c r="M38" s="38">
        <v>660.8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116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0.46100000000000002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77.638818000000015</v>
      </c>
      <c r="I46" s="71">
        <f>I47+I53+I63+I68+I77+I85+I98+I103</f>
        <v>77.638818000000015</v>
      </c>
      <c r="J46" s="72">
        <f>J47+J53+J63+J68+J77+J85+J98+J103</f>
        <v>75309.66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3.8819400000000002</v>
      </c>
      <c r="I47" s="25">
        <f>I48+I49+I50+I51+I52</f>
        <v>0</v>
      </c>
      <c r="J47" s="23">
        <f>J48+J49+J50+J51+J52</f>
        <v>3881.9399999999996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2.3291599999999999</v>
      </c>
      <c r="I49" s="31"/>
      <c r="J49" s="31">
        <f>ROUND(H49*1000,2)</f>
        <v>2329.16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1.55278</v>
      </c>
      <c r="I50" s="31"/>
      <c r="J50" s="31">
        <f>ROUND(H50*1000,2)</f>
        <v>1552.78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5.4347200000000004</v>
      </c>
      <c r="I53" s="26">
        <f>I54+I55+I56+I57+I58+I59+I60+I61+I62</f>
        <v>0</v>
      </c>
      <c r="J53" s="23">
        <f>J54+J55+J56+J57+J58+J59+J60+J61+J62</f>
        <v>5434.72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5.4347200000000004</v>
      </c>
      <c r="I59" s="31"/>
      <c r="J59" s="31">
        <f t="shared" si="3"/>
        <v>5434.72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6.9874900000000002</v>
      </c>
      <c r="I68" s="26">
        <f>I69+I70+I71+I72+I75+I76</f>
        <v>0</v>
      </c>
      <c r="J68" s="23">
        <f>J69+J70+J71+J72+J73+J74+J75+J76</f>
        <v>6987.49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6.9874900000000002</v>
      </c>
      <c r="I76" s="31"/>
      <c r="J76" s="31">
        <f>ROUND(H76*1000,2)</f>
        <v>6987.49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10.869429999999999</v>
      </c>
      <c r="I77" s="26">
        <f>I78+I79+I80+I81+I82+I83+I84</f>
        <v>0</v>
      </c>
      <c r="J77" s="23">
        <f>J78+J79+J80+J81+J82+J83+J84</f>
        <v>8540.27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5.4347200000000004</v>
      </c>
      <c r="I78" s="31"/>
      <c r="J78" s="31">
        <f t="shared" ref="J78:J83" si="4">ROUND(H78*1000,2)</f>
        <v>5434.72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3.10555</v>
      </c>
      <c r="I81" s="31"/>
      <c r="J81" s="31">
        <f t="shared" si="4"/>
        <v>3105.55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2.3291599999999999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26.397199999999998</v>
      </c>
      <c r="I85" s="26">
        <f>I86+I87+I88+I89+I90+I91+I92+I93+I94+I95+I96+I97</f>
        <v>0</v>
      </c>
      <c r="J85" s="23">
        <f>J86+J87+J88+J89+J90+J91+J92+J93+J94+J95+J96+J97</f>
        <v>26397.199999999997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9.3166600000000006</v>
      </c>
      <c r="I90" s="31"/>
      <c r="J90" s="31">
        <f t="shared" si="5"/>
        <v>9316.66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12.42221</v>
      </c>
      <c r="I96" s="31"/>
      <c r="J96" s="31">
        <f t="shared" si="5"/>
        <v>12422.21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4.6583300000000003</v>
      </c>
      <c r="I97" s="31"/>
      <c r="J97" s="31">
        <f t="shared" si="5"/>
        <v>4658.33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3.10555</v>
      </c>
      <c r="I98" s="26">
        <f>I99+I100+I101+I102</f>
        <v>0</v>
      </c>
      <c r="J98" s="23">
        <f>J99+J100+J101+J102</f>
        <v>3105.55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3.10555</v>
      </c>
      <c r="I99" s="31">
        <v>0</v>
      </c>
      <c r="J99" s="31">
        <f>ROUND(H99*1000,2)</f>
        <v>3105.55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20.962488000000015</v>
      </c>
      <c r="I103" s="25">
        <f>I104+I105+I106+I107+I108</f>
        <v>77.638818000000015</v>
      </c>
      <c r="J103" s="23">
        <f>J104+J105+J106+J107+J108</f>
        <v>20962.489999999998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5.0465200000000001</v>
      </c>
      <c r="I106" s="31"/>
      <c r="J106" s="31">
        <f>ROUND(H106*1000,2)</f>
        <v>5046.5200000000004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15.915968000000014</v>
      </c>
      <c r="I108" s="34">
        <f>J197-I138-H181</f>
        <v>77.638818000000015</v>
      </c>
      <c r="J108" s="31">
        <f>ROUND(H108*1000,2)</f>
        <v>15915.97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263.69604199999998</v>
      </c>
      <c r="I109" s="71">
        <f>I110+I111+I112+I113+I114+I115+I116+I117+I118+I119+I120+I121+I122+I123+I124+I125+I126+I127+I128+I129+I130+I131+I132+I133+I134+I135+I136+I137+I138</f>
        <v>263.69204200000001</v>
      </c>
      <c r="J109" s="72">
        <f>J110+J111+J112+J113+J114+J115+J116+J117+J118+J119+J120+J121+J122+J123+J124+J125+J126+J127+J128+J129+J130+J131+J132+J133+J134+J135+J136+J137+J138</f>
        <v>247155.6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11814.6</v>
      </c>
      <c r="H110" s="33">
        <f>ROUND(($I$138*0.05),5)</f>
        <v>11.8146</v>
      </c>
      <c r="I110" s="31"/>
      <c r="J110" s="31">
        <f t="shared" ref="J110:J137" si="6">ROUND(H110*1000,2)</f>
        <v>11814.6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59073.009999999995</v>
      </c>
      <c r="H111" s="33">
        <f>ROUND(($I$138*0.25),5)</f>
        <v>59.073009999999996</v>
      </c>
      <c r="I111" s="31"/>
      <c r="J111" s="31">
        <f t="shared" si="6"/>
        <v>59073.01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28355.05</v>
      </c>
      <c r="H116" s="32">
        <f>ROUND(($I$138*0.12),5)</f>
        <v>28.355049999999999</v>
      </c>
      <c r="I116" s="31"/>
      <c r="J116" s="31">
        <f t="shared" si="6"/>
        <v>28355.05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27404</v>
      </c>
      <c r="H121" s="34">
        <v>27.404</v>
      </c>
      <c r="I121" s="31">
        <v>27.4</v>
      </c>
      <c r="J121" s="31">
        <f t="shared" si="6"/>
        <v>27404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35443.81</v>
      </c>
      <c r="H125" s="32">
        <f>ROUND(($I$138*0.15),5)</f>
        <v>35.443809999999999</v>
      </c>
      <c r="I125" s="31"/>
      <c r="J125" s="31">
        <f t="shared" si="6"/>
        <v>35443.81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25992.12</v>
      </c>
      <c r="H126" s="32">
        <f>ROUND(($I$138*0.11),5)</f>
        <v>25.99212</v>
      </c>
      <c r="I126" s="31"/>
      <c r="J126" s="31">
        <f t="shared" si="6"/>
        <v>25992.12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16540.439999999999</v>
      </c>
      <c r="H128" s="32">
        <f>ROUND(($I$138*0.07),5)</f>
        <v>16.54044</v>
      </c>
      <c r="I128" s="31"/>
      <c r="J128" s="31">
        <f t="shared" si="6"/>
        <v>16540.439999999999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42532.57</v>
      </c>
      <c r="H129" s="32">
        <f>ROUND(($I$138*0.18),5)</f>
        <v>42.53257</v>
      </c>
      <c r="I129" s="31"/>
      <c r="J129" s="31">
        <f t="shared" si="6"/>
        <v>42532.57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16.540441999999999</v>
      </c>
      <c r="I138" s="34">
        <f>J197*0.7</f>
        <v>236.29204200000001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25.463999999999999</v>
      </c>
      <c r="I165" s="72">
        <f>I166+I167+I168</f>
        <v>25.46</v>
      </c>
      <c r="J165" s="72">
        <f>J166+J167+J168</f>
        <v>25464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25464</v>
      </c>
      <c r="H166" s="34">
        <v>25.463999999999999</v>
      </c>
      <c r="I166" s="31">
        <v>25.46</v>
      </c>
      <c r="J166" s="31">
        <f>ROUND(H166*1000,2)</f>
        <v>25464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37.783000000000001</v>
      </c>
      <c r="I169" s="72">
        <f>I170+I171+I172</f>
        <v>37.78</v>
      </c>
      <c r="J169" s="72">
        <f>J170+J171+J172</f>
        <v>37783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37783</v>
      </c>
      <c r="H170" s="32">
        <v>37.783000000000001</v>
      </c>
      <c r="I170" s="35">
        <v>37.78</v>
      </c>
      <c r="J170" s="31">
        <f>ROUND(H170*1000,2)</f>
        <v>37783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131.762</v>
      </c>
      <c r="I173" s="72">
        <v>131.76</v>
      </c>
      <c r="J173" s="72">
        <f>ROUND(H173*1000,2)</f>
        <v>131762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18.265999999999998</v>
      </c>
      <c r="I174" s="72">
        <v>18.27</v>
      </c>
      <c r="J174" s="72">
        <f>ROUND(H174*1000,2)</f>
        <v>18266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10.51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10.51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23.629200000000001</v>
      </c>
      <c r="I178" s="72">
        <f>I179+I180+I181</f>
        <v>49.13</v>
      </c>
      <c r="J178" s="72">
        <f>J179+J180+J181</f>
        <v>23629.200000000001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23.629200000000001</v>
      </c>
      <c r="I181" s="31">
        <v>49.13</v>
      </c>
      <c r="J181" s="31">
        <f>ROUND(H181*1000,2)</f>
        <v>23629.200000000001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857.3563200000001</v>
      </c>
      <c r="I194" s="62">
        <f>I10+I9+I42+I46+I109+I139+I151+I155+I160+I165+I169+I173+I174+I175+I178+I45</f>
        <v>893.35811999999999</v>
      </c>
      <c r="J194" s="63">
        <f ca="1">J10+J9+J42+J46+J109+J139+J151+J155+J160+J165+J169+J173+J174+J175+J178+J45</f>
        <v>490152.35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857.3563200000001</v>
      </c>
      <c r="I195" s="31">
        <f>J195/1000</f>
        <v>876.22349999999994</v>
      </c>
      <c r="J195" s="31">
        <v>876223.5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893.35811999999999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-17.134620000000041</v>
      </c>
      <c r="J197" s="82">
        <v>337.56006000000002</v>
      </c>
    </row>
    <row r="198" spans="1:75" hidden="1" x14ac:dyDescent="0.25">
      <c r="H198" s="49">
        <f>H9+H10+H42+H45+H46+H109+H139+H151+H155+H160+H165+H169+H173+H174+H175+H178+H182</f>
        <v>857.3563200000001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92D05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413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62.256390000000003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146.68</v>
      </c>
      <c r="I9" s="72">
        <v>146.68</v>
      </c>
      <c r="J9" s="72">
        <f>ROUND(H9*1000,2)</f>
        <v>146680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219.23167000000001</v>
      </c>
      <c r="I10" s="76">
        <f>I11+I12+I13+I14+I15+I16+I20+I31+I35+I38+I39+I40+I41+I19</f>
        <v>219.23166999999998</v>
      </c>
      <c r="J10" s="72">
        <f>J11+J12+J13+J14+J15+J16+J20+J31+J35+J38+J39+J40+J41+J19</f>
        <v>198265.57999999996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135.30000000000001</v>
      </c>
      <c r="G11" s="31">
        <v>1.67</v>
      </c>
      <c r="H11" s="34">
        <f>ROUND((F11*G11*K11)/1000,5)</f>
        <v>67.559349999999995</v>
      </c>
      <c r="I11" s="31">
        <f>H11</f>
        <v>67.559349999999995</v>
      </c>
      <c r="J11" s="31">
        <f>ROUND(F11*G11*K11,2)</f>
        <v>67559.350000000006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135.30000000000001</v>
      </c>
      <c r="G12" s="31">
        <v>1.27</v>
      </c>
      <c r="H12" s="34">
        <f>ROUND((F12*G12*C12)/1000,5)</f>
        <v>17.870419999999999</v>
      </c>
      <c r="I12" s="31">
        <f>H12</f>
        <v>17.870419999999999</v>
      </c>
      <c r="J12" s="31">
        <f>ROUND(F12*G12*K12,2)</f>
        <v>8935.2099999999991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24.06175</v>
      </c>
      <c r="I16" s="31">
        <f t="shared" ref="I16:I29" si="0">H16</f>
        <v>24.06175</v>
      </c>
      <c r="J16" s="31">
        <f>J17+J18</f>
        <v>12030.869999999999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135.30000000000001</v>
      </c>
      <c r="G17" s="31">
        <v>4.07</v>
      </c>
      <c r="H17" s="32">
        <f>ROUND((F17*G17*C17)/1000,5)</f>
        <v>13.216100000000001</v>
      </c>
      <c r="I17" s="31">
        <f t="shared" si="0"/>
        <v>13.216100000000001</v>
      </c>
      <c r="J17" s="31">
        <f>ROUND(F17*G17*K17,2)</f>
        <v>6608.05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135.30000000000001</v>
      </c>
      <c r="G18" s="31">
        <v>3.34</v>
      </c>
      <c r="H18" s="32">
        <f>ROUND((F18*G18*C18)/1000,5)</f>
        <v>10.845649999999999</v>
      </c>
      <c r="I18" s="31">
        <f t="shared" si="0"/>
        <v>10.845649999999999</v>
      </c>
      <c r="J18" s="31">
        <f>ROUND(F18*G18*K18,2)</f>
        <v>5422.82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6.8076799999999995</v>
      </c>
      <c r="I20" s="31">
        <f t="shared" si="0"/>
        <v>6.8076799999999995</v>
      </c>
      <c r="J20" s="31">
        <f>J21+J22+J23+J24+J25+J26+J27+J28+J29+J30</f>
        <v>6807.6799999999994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720</v>
      </c>
      <c r="G21" s="31">
        <v>2.81</v>
      </c>
      <c r="H21" s="32">
        <f t="shared" ref="H21:H30" si="1">ROUND((F21*G21*K21)/1000,5)</f>
        <v>5.7661199999999999</v>
      </c>
      <c r="I21" s="31">
        <f t="shared" si="0"/>
        <v>5.7661199999999999</v>
      </c>
      <c r="J21" s="31">
        <f t="shared" ref="J21:J29" si="2">ROUND(F21*G21*K21,2)</f>
        <v>5766.12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721</v>
      </c>
      <c r="G26" s="31">
        <v>2.64</v>
      </c>
      <c r="H26" s="32">
        <f t="shared" si="1"/>
        <v>0.36630000000000001</v>
      </c>
      <c r="I26" s="31">
        <f t="shared" si="0"/>
        <v>0.36630000000000001</v>
      </c>
      <c r="J26" s="31">
        <f t="shared" si="2"/>
        <v>366.3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719</v>
      </c>
      <c r="G27" s="31">
        <v>5.07</v>
      </c>
      <c r="H27" s="32">
        <f t="shared" si="1"/>
        <v>6.4899999999999999E-2</v>
      </c>
      <c r="I27" s="31">
        <f t="shared" si="0"/>
        <v>6.4899999999999999E-2</v>
      </c>
      <c r="J27" s="31">
        <f t="shared" si="2"/>
        <v>64.900000000000006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317</v>
      </c>
      <c r="G28" s="31">
        <v>2.52</v>
      </c>
      <c r="H28" s="32">
        <f t="shared" si="1"/>
        <v>1.008E-2</v>
      </c>
      <c r="I28" s="31">
        <f t="shared" si="0"/>
        <v>1.008E-2</v>
      </c>
      <c r="J28" s="31">
        <f t="shared" si="2"/>
        <v>10.08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100.21242000000001</v>
      </c>
      <c r="I31" s="31">
        <f>I32+I33+I34</f>
        <v>100.21242000000001</v>
      </c>
      <c r="J31" s="31">
        <f>J32+J33+J34</f>
        <v>100212.42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1393</v>
      </c>
      <c r="G32" s="31">
        <v>2.0099999999999998</v>
      </c>
      <c r="H32" s="32">
        <f>ROUND(F32*G32*K32/1000,5)</f>
        <v>5.5998599999999996</v>
      </c>
      <c r="I32" s="31">
        <f>H32</f>
        <v>5.5998599999999996</v>
      </c>
      <c r="J32" s="31">
        <f>ROUND(H32*1000,2)</f>
        <v>5599.86</v>
      </c>
      <c r="K32" s="3">
        <v>2</v>
      </c>
      <c r="L32" s="38"/>
      <c r="M32" s="38">
        <v>1393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1393</v>
      </c>
      <c r="G33" s="31">
        <v>7.67</v>
      </c>
      <c r="H33" s="32">
        <f>ROUND(G33*F33*K33/1000,5)</f>
        <v>32.052930000000003</v>
      </c>
      <c r="I33" s="31">
        <f>H33</f>
        <v>32.052930000000003</v>
      </c>
      <c r="J33" s="31">
        <f>ROUND(H33*1000,2)</f>
        <v>32052.93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1393</v>
      </c>
      <c r="G34" s="31">
        <v>14.97</v>
      </c>
      <c r="H34" s="32">
        <f>ROUND(G34*F34*K34/1000,5)</f>
        <v>62.559629999999999</v>
      </c>
      <c r="I34" s="31">
        <f>H34</f>
        <v>62.559629999999999</v>
      </c>
      <c r="J34" s="31">
        <f>ROUND(H34*1000,2)</f>
        <v>62559.63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580.08000000000004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1305.18</v>
      </c>
      <c r="G38" s="31">
        <v>1.65</v>
      </c>
      <c r="H38" s="32">
        <f>ROUND((F38*G38*K38)/1000,5)</f>
        <v>2.1535500000000001</v>
      </c>
      <c r="I38" s="31">
        <f>H38</f>
        <v>2.1535500000000001</v>
      </c>
      <c r="J38" s="31">
        <f>ROUND(F38*G38*K38,2)</f>
        <v>2153.5500000000002</v>
      </c>
      <c r="K38" s="3">
        <v>1</v>
      </c>
      <c r="L38" s="38">
        <f>M37+M38</f>
        <v>1305.18</v>
      </c>
      <c r="M38" s="38">
        <v>725.1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105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0.41699999999999998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81.822676999999999</v>
      </c>
      <c r="I46" s="71">
        <f>I47+I53+I63+I68+I77+I85+I98+I103</f>
        <v>81.822676999999999</v>
      </c>
      <c r="J46" s="72">
        <f>J47+J53+J63+J68+J77+J85+J98+J103</f>
        <v>79368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4.0911299999999997</v>
      </c>
      <c r="I47" s="25">
        <f>I48+I49+I50+I51+I52</f>
        <v>0</v>
      </c>
      <c r="J47" s="23">
        <f>J48+J49+J50+J51+J52</f>
        <v>4091.13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2.4546800000000002</v>
      </c>
      <c r="I49" s="31"/>
      <c r="J49" s="31">
        <f>ROUND(H49*1000,2)</f>
        <v>2454.6799999999998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1.63645</v>
      </c>
      <c r="I50" s="31"/>
      <c r="J50" s="31">
        <f>ROUND(H50*1000,2)</f>
        <v>1636.45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5.7275900000000002</v>
      </c>
      <c r="I53" s="26">
        <f>I54+I55+I56+I57+I58+I59+I60+I61+I62</f>
        <v>0</v>
      </c>
      <c r="J53" s="23">
        <f>J54+J55+J56+J57+J58+J59+J60+J61+J62</f>
        <v>5727.59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5.7275900000000002</v>
      </c>
      <c r="I59" s="31"/>
      <c r="J59" s="31">
        <f t="shared" si="3"/>
        <v>5727.59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7.3640400000000001</v>
      </c>
      <c r="I68" s="26">
        <f>I69+I70+I71+I72+I75+I76</f>
        <v>0</v>
      </c>
      <c r="J68" s="23">
        <f>J69+J70+J71+J72+J73+J74+J75+J76</f>
        <v>7364.04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7.3640400000000001</v>
      </c>
      <c r="I76" s="31"/>
      <c r="J76" s="31">
        <f>ROUND(H76*1000,2)</f>
        <v>7364.04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11.45518</v>
      </c>
      <c r="I77" s="26">
        <f>I78+I79+I80+I81+I82+I83+I84</f>
        <v>0</v>
      </c>
      <c r="J77" s="23">
        <f>J78+J79+J80+J81+J82+J83+J84</f>
        <v>9000.5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5.7275900000000002</v>
      </c>
      <c r="I78" s="31"/>
      <c r="J78" s="31">
        <f t="shared" ref="J78:J83" si="4">ROUND(H78*1000,2)</f>
        <v>5727.59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3.27291</v>
      </c>
      <c r="I81" s="31"/>
      <c r="J81" s="31">
        <f t="shared" si="4"/>
        <v>3272.91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2.4546800000000002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27.819710000000001</v>
      </c>
      <c r="I85" s="26">
        <f>I86+I87+I88+I89+I90+I91+I92+I93+I94+I95+I96+I97</f>
        <v>0</v>
      </c>
      <c r="J85" s="23">
        <f>J86+J87+J88+J89+J90+J91+J92+J93+J94+J95+J96+J97</f>
        <v>27819.71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9.8187200000000008</v>
      </c>
      <c r="I90" s="31"/>
      <c r="J90" s="31">
        <f t="shared" si="5"/>
        <v>9818.7199999999993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13.09163</v>
      </c>
      <c r="I96" s="31"/>
      <c r="J96" s="31">
        <f t="shared" si="5"/>
        <v>13091.63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4.9093600000000004</v>
      </c>
      <c r="I97" s="31"/>
      <c r="J97" s="31">
        <f t="shared" si="5"/>
        <v>4909.3599999999997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3.27291</v>
      </c>
      <c r="I98" s="26">
        <f>I99+I100+I101+I102</f>
        <v>0</v>
      </c>
      <c r="J98" s="23">
        <f>J99+J100+J101+J102</f>
        <v>3272.91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3.27291</v>
      </c>
      <c r="I99" s="31">
        <v>0</v>
      </c>
      <c r="J99" s="31">
        <f>ROUND(H99*1000,2)</f>
        <v>3272.91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22.092116999999995</v>
      </c>
      <c r="I103" s="25">
        <f>I104+I105+I106+I107+I108</f>
        <v>81.822676999999999</v>
      </c>
      <c r="J103" s="23">
        <f>J104+J105+J106+J107+J108</f>
        <v>22092.120000000003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5.3184699999999996</v>
      </c>
      <c r="I106" s="31"/>
      <c r="J106" s="31">
        <f>ROUND(H106*1000,2)</f>
        <v>5318.47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16.773646999999997</v>
      </c>
      <c r="I108" s="34">
        <f>J197-I138-H181</f>
        <v>81.822676999999999</v>
      </c>
      <c r="J108" s="31">
        <f>ROUND(H108*1000,2)</f>
        <v>16773.650000000001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291.05655299999995</v>
      </c>
      <c r="I109" s="71">
        <f>I110+I111+I112+I113+I114+I115+I116+I117+I118+I119+I120+I121+I122+I123+I124+I125+I126+I127+I128+I129+I130+I131+I132+I133+I134+I135+I136+I137+I138</f>
        <v>291.05555299999992</v>
      </c>
      <c r="J109" s="72">
        <f>J110+J111+J112+J113+J114+J115+J116+J117+J118+J119+J120+J121+J122+J123+J124+J125+J126+J127+J128+J129+J130+J131+J132+J133+J134+J135+J136+J137+J138</f>
        <v>273624.77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12451.28</v>
      </c>
      <c r="H110" s="33">
        <f>ROUND(($I$138*0.05),5)</f>
        <v>12.451280000000001</v>
      </c>
      <c r="I110" s="31"/>
      <c r="J110" s="31">
        <f t="shared" ref="J110:J137" si="6">ROUND(H110*1000,2)</f>
        <v>12451.28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62256.390000000007</v>
      </c>
      <c r="H111" s="33">
        <f>ROUND(($I$138*0.25),5)</f>
        <v>62.256390000000003</v>
      </c>
      <c r="I111" s="31"/>
      <c r="J111" s="31">
        <f t="shared" si="6"/>
        <v>62256.39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29883.07</v>
      </c>
      <c r="H116" s="32">
        <f>ROUND(($I$138*0.12),5)</f>
        <v>29.88307</v>
      </c>
      <c r="I116" s="31"/>
      <c r="J116" s="31">
        <f t="shared" si="6"/>
        <v>29883.07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42031</v>
      </c>
      <c r="H121" s="34">
        <v>42.030999999999999</v>
      </c>
      <c r="I121" s="31">
        <v>42.03</v>
      </c>
      <c r="J121" s="31">
        <f t="shared" si="6"/>
        <v>42031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37353.83</v>
      </c>
      <c r="H125" s="32">
        <f>ROUND(($I$138*0.15),5)</f>
        <v>37.353830000000002</v>
      </c>
      <c r="I125" s="31"/>
      <c r="J125" s="31">
        <f t="shared" si="6"/>
        <v>37353.83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27392.81</v>
      </c>
      <c r="H126" s="32">
        <f>ROUND(($I$138*0.11),5)</f>
        <v>27.392810000000001</v>
      </c>
      <c r="I126" s="31"/>
      <c r="J126" s="31">
        <f t="shared" si="6"/>
        <v>27392.81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17431.79</v>
      </c>
      <c r="H128" s="32">
        <f>ROUND(($I$138*0.07),5)</f>
        <v>17.431789999999999</v>
      </c>
      <c r="I128" s="31"/>
      <c r="J128" s="31">
        <f t="shared" si="6"/>
        <v>17431.79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44824.6</v>
      </c>
      <c r="H129" s="32">
        <f>ROUND(($I$138*0.18),5)</f>
        <v>44.824599999999997</v>
      </c>
      <c r="I129" s="31"/>
      <c r="J129" s="31">
        <f t="shared" si="6"/>
        <v>44824.6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17.431782999999921</v>
      </c>
      <c r="I138" s="34">
        <f>J197*0.7</f>
        <v>249.02555299999995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22.35</v>
      </c>
      <c r="I165" s="72">
        <f>I166+I167+I168</f>
        <v>22.35</v>
      </c>
      <c r="J165" s="72">
        <f>J166+J167+J168</f>
        <v>22350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22350</v>
      </c>
      <c r="H166" s="34">
        <v>22.35</v>
      </c>
      <c r="I166" s="31">
        <v>22.35</v>
      </c>
      <c r="J166" s="31">
        <f>ROUND(H166*1000,2)</f>
        <v>22350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41.149000000000001</v>
      </c>
      <c r="I169" s="72">
        <f>I170+I171+I172</f>
        <v>41.15</v>
      </c>
      <c r="J169" s="72">
        <f>J170+J171+J172</f>
        <v>41149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41149</v>
      </c>
      <c r="H170" s="32">
        <v>41.149000000000001</v>
      </c>
      <c r="I170" s="35">
        <v>41.15</v>
      </c>
      <c r="J170" s="31">
        <f>ROUND(H170*1000,2)</f>
        <v>41149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2.19</v>
      </c>
      <c r="I173" s="72">
        <v>2.19</v>
      </c>
      <c r="J173" s="72">
        <f>ROUND(H173*1000,2)</f>
        <v>2190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19.041</v>
      </c>
      <c r="I174" s="72">
        <v>19.04</v>
      </c>
      <c r="J174" s="72">
        <f>ROUND(H174*1000,2)</f>
        <v>19041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3.64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3.64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24.902560000000001</v>
      </c>
      <c r="I178" s="72">
        <f>I179+I180+I181</f>
        <v>53.5</v>
      </c>
      <c r="J178" s="72">
        <f>J179+J180+J181</f>
        <v>24902.560000000001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24.902560000000001</v>
      </c>
      <c r="I181" s="31">
        <v>53.5</v>
      </c>
      <c r="J181" s="31">
        <f>ROUND(H181*1000,2)</f>
        <v>24902.560000000001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848.42346000000009</v>
      </c>
      <c r="I194" s="62">
        <f>I10+I9+I42+I46+I109+I139+I151+I155+I160+I165+I169+I173+I174+I175+I178+I45</f>
        <v>880.65989999999988</v>
      </c>
      <c r="J194" s="63">
        <f ca="1">J10+J9+J42+J46+J109+J139+J151+J155+J160+J165+J169+J173+J174+J175+J178+J45</f>
        <v>425573.48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848.42345999999998</v>
      </c>
      <c r="I195" s="31">
        <f>J195/1000</f>
        <v>954.29909999999995</v>
      </c>
      <c r="J195" s="31">
        <v>954299.1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880.65989999999988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73.639200000000073</v>
      </c>
      <c r="J197" s="82">
        <v>355.75078999999994</v>
      </c>
    </row>
    <row r="198" spans="1:75" hidden="1" x14ac:dyDescent="0.25">
      <c r="H198" s="49">
        <f>H9+H10+H42+H45+H46+H109+H139+H151+H155+H160+H165+H169+H173+H174+H175+H178+H182</f>
        <v>848.42346000000009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16.973590000000002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47.978682000000006</v>
      </c>
      <c r="I9" s="72">
        <v>91.67</v>
      </c>
      <c r="J9" s="72">
        <f>ROUND(H9*1000,2)</f>
        <v>47978.68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199.15617</v>
      </c>
      <c r="I10" s="76">
        <f>I11+I12+I13+I14+I15+I16+I20+I31+I35+I38+I39+I40+I41+I19</f>
        <v>199.15617</v>
      </c>
      <c r="J10" s="72">
        <f>J11+J12+J13+J14+J15+J16+J20+J31+J35+J38+J39+J40+J41+J19</f>
        <v>174285.09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160.5</v>
      </c>
      <c r="G11" s="31">
        <v>1.67</v>
      </c>
      <c r="H11" s="34">
        <f>ROUND((F11*G11*K11)/1000,5)</f>
        <v>80.142470000000003</v>
      </c>
      <c r="I11" s="31">
        <f>H11</f>
        <v>80.142470000000003</v>
      </c>
      <c r="J11" s="31">
        <f>ROUND(F11*G11*K11,2)</f>
        <v>80142.47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321-F11</f>
        <v>160.5</v>
      </c>
      <c r="G12" s="31">
        <v>1.27</v>
      </c>
      <c r="H12" s="34">
        <f>ROUND((F12*G12*C12)/1000,5)</f>
        <v>21.198840000000001</v>
      </c>
      <c r="I12" s="31">
        <f>H12</f>
        <v>21.198840000000001</v>
      </c>
      <c r="J12" s="31">
        <f>ROUND(F12*G12*K12,2)</f>
        <v>10599.42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28.543320000000001</v>
      </c>
      <c r="I16" s="31">
        <f t="shared" ref="I16:I29" si="0">H16</f>
        <v>28.543320000000001</v>
      </c>
      <c r="J16" s="31">
        <f>J17+J18</f>
        <v>14271.66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160.5</v>
      </c>
      <c r="G17" s="31">
        <v>4.07</v>
      </c>
      <c r="H17" s="32">
        <f>ROUND((F17*G17*C17)/1000,5)</f>
        <v>15.67764</v>
      </c>
      <c r="I17" s="31">
        <f t="shared" si="0"/>
        <v>15.67764</v>
      </c>
      <c r="J17" s="31">
        <f>ROUND(F17*G17*K17,2)</f>
        <v>7838.82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160.5</v>
      </c>
      <c r="G18" s="31">
        <v>3.34</v>
      </c>
      <c r="H18" s="32">
        <f>ROUND((F18*G18*C18)/1000,5)</f>
        <v>12.865679999999999</v>
      </c>
      <c r="I18" s="31">
        <f t="shared" si="0"/>
        <v>12.865679999999999</v>
      </c>
      <c r="J18" s="31">
        <f>ROUND(F18*G18*K18,2)</f>
        <v>6432.84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50.4</v>
      </c>
      <c r="G19" s="31">
        <v>8.43</v>
      </c>
      <c r="H19" s="32">
        <f>ROUND((F19*G19*K19)/1000,5)</f>
        <v>0.42487000000000003</v>
      </c>
      <c r="I19" s="31">
        <f t="shared" si="0"/>
        <v>0.42487000000000003</v>
      </c>
      <c r="J19" s="31">
        <f>ROUND(F19*G19*K19,2)</f>
        <v>424.87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6.9764500000000007</v>
      </c>
      <c r="I20" s="31">
        <f t="shared" si="0"/>
        <v>6.9764500000000007</v>
      </c>
      <c r="J20" s="31">
        <f>J21+J22+J23+J24+J25+J26+J27+J28+J29+J30</f>
        <v>6976.4500000000007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730</v>
      </c>
      <c r="G21" s="31">
        <v>2.81</v>
      </c>
      <c r="H21" s="32">
        <f t="shared" ref="H21:H30" si="1">ROUND((F21*G21*K21)/1000,5)</f>
        <v>5.7717400000000003</v>
      </c>
      <c r="I21" s="31">
        <f t="shared" si="0"/>
        <v>5.7717400000000003</v>
      </c>
      <c r="J21" s="31">
        <f t="shared" ref="J21:J29" si="2">ROUND(F21*G21*K21,2)</f>
        <v>5771.74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605</v>
      </c>
      <c r="G22" s="31">
        <v>1.75</v>
      </c>
      <c r="H22" s="32">
        <f t="shared" si="1"/>
        <v>4.2000000000000003E-2</v>
      </c>
      <c r="I22" s="31">
        <f t="shared" si="0"/>
        <v>4.2000000000000003E-2</v>
      </c>
      <c r="J22" s="31">
        <f t="shared" si="2"/>
        <v>42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672</v>
      </c>
      <c r="G23" s="31">
        <v>4.0999999999999996</v>
      </c>
      <c r="H23" s="32">
        <f t="shared" si="1"/>
        <v>0.32963999999999999</v>
      </c>
      <c r="I23" s="31">
        <f t="shared" si="0"/>
        <v>0.32963999999999999</v>
      </c>
      <c r="J23" s="31">
        <f t="shared" si="2"/>
        <v>329.64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673</v>
      </c>
      <c r="G24" s="31">
        <v>4.08</v>
      </c>
      <c r="H24" s="32">
        <f t="shared" si="1"/>
        <v>3.0839999999999999E-2</v>
      </c>
      <c r="I24" s="31">
        <f t="shared" si="0"/>
        <v>3.0839999999999999E-2</v>
      </c>
      <c r="J24" s="31">
        <f t="shared" si="2"/>
        <v>30.84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674</v>
      </c>
      <c r="G25" s="31">
        <v>3.93</v>
      </c>
      <c r="H25" s="32">
        <f t="shared" si="1"/>
        <v>4.1270000000000001E-2</v>
      </c>
      <c r="I25" s="31">
        <f t="shared" si="0"/>
        <v>4.1270000000000001E-2</v>
      </c>
      <c r="J25" s="31">
        <f t="shared" si="2"/>
        <v>41.27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731</v>
      </c>
      <c r="G26" s="31">
        <v>2.64</v>
      </c>
      <c r="H26" s="32">
        <f t="shared" si="1"/>
        <v>0.63558000000000003</v>
      </c>
      <c r="I26" s="31">
        <f t="shared" si="0"/>
        <v>0.63558000000000003</v>
      </c>
      <c r="J26" s="31">
        <f t="shared" si="2"/>
        <v>635.58000000000004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669</v>
      </c>
      <c r="G27" s="31">
        <v>5.07</v>
      </c>
      <c r="H27" s="32">
        <f t="shared" si="1"/>
        <v>9.7339999999999996E-2</v>
      </c>
      <c r="I27" s="31">
        <f t="shared" si="0"/>
        <v>9.7339999999999996E-2</v>
      </c>
      <c r="J27" s="31">
        <f t="shared" si="2"/>
        <v>97.34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187</v>
      </c>
      <c r="G28" s="31">
        <v>2.52</v>
      </c>
      <c r="H28" s="32">
        <f t="shared" si="1"/>
        <v>1.512E-2</v>
      </c>
      <c r="I28" s="31">
        <f t="shared" si="0"/>
        <v>1.512E-2</v>
      </c>
      <c r="J28" s="31">
        <f t="shared" si="2"/>
        <v>15.12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60.93318</v>
      </c>
      <c r="I31" s="31">
        <f>I32+I33+I34</f>
        <v>60.93318</v>
      </c>
      <c r="J31" s="31">
        <f>J32+J33+J34</f>
        <v>60933.179999999993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847</v>
      </c>
      <c r="G32" s="31">
        <v>2.0099999999999998</v>
      </c>
      <c r="H32" s="32">
        <f>ROUND(F32*G32*K32/1000,5)</f>
        <v>3.4049399999999999</v>
      </c>
      <c r="I32" s="31">
        <f>H32</f>
        <v>3.4049399999999999</v>
      </c>
      <c r="J32" s="31">
        <f>ROUND(H32*1000,2)</f>
        <v>3404.94</v>
      </c>
      <c r="K32" s="3">
        <v>2</v>
      </c>
      <c r="L32" s="38"/>
      <c r="M32" s="38">
        <v>847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847</v>
      </c>
      <c r="G33" s="31">
        <v>7.67</v>
      </c>
      <c r="H33" s="32">
        <f>ROUND(G33*F33*K33/1000,5)</f>
        <v>19.489470000000001</v>
      </c>
      <c r="I33" s="31">
        <f>H33</f>
        <v>19.489470000000001</v>
      </c>
      <c r="J33" s="31">
        <f>ROUND(H33*1000,2)</f>
        <v>19489.47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847</v>
      </c>
      <c r="G34" s="31">
        <v>14.97</v>
      </c>
      <c r="H34" s="32">
        <f>ROUND(G34*F34*K34/1000,5)</f>
        <v>38.03877</v>
      </c>
      <c r="I34" s="31">
        <f>H34</f>
        <v>38.03877</v>
      </c>
      <c r="J34" s="31">
        <f>ROUND(H34*1000,2)</f>
        <v>38038.769999999997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252.4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567.9</v>
      </c>
      <c r="G38" s="31">
        <v>1.65</v>
      </c>
      <c r="H38" s="32">
        <f>ROUND((F38*G38*K38)/1000,5)</f>
        <v>0.93703999999999998</v>
      </c>
      <c r="I38" s="31">
        <f>H38</f>
        <v>0.93703999999999998</v>
      </c>
      <c r="J38" s="31">
        <f>ROUND(F38*G38*K38,2)</f>
        <v>937.04</v>
      </c>
      <c r="K38" s="3">
        <v>1</v>
      </c>
      <c r="L38" s="38">
        <f>M37+M38</f>
        <v>567.9</v>
      </c>
      <c r="M38" s="38">
        <v>315.5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86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0.34200000000000003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22.308150400000017</v>
      </c>
      <c r="I46" s="71">
        <f>I47+I53+I63+I68+I77+I85+I98+I103</f>
        <v>22.308150400000017</v>
      </c>
      <c r="J46" s="72">
        <f>J47+J53+J63+J68+J77+J85+J98+J103</f>
        <v>21638.91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1.1153999999999999</v>
      </c>
      <c r="I47" s="25">
        <f>I48+I49+I50+I51+I52</f>
        <v>0</v>
      </c>
      <c r="J47" s="23">
        <f>J48+J49+J50+J51+J52</f>
        <v>1115.4000000000001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0.66923999999999995</v>
      </c>
      <c r="I49" s="31"/>
      <c r="J49" s="31">
        <f>ROUND(H49*1000,2)</f>
        <v>669.24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0.44616</v>
      </c>
      <c r="I50" s="31"/>
      <c r="J50" s="31">
        <f>ROUND(H50*1000,2)</f>
        <v>446.16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1.5615699999999999</v>
      </c>
      <c r="I53" s="26">
        <f>I54+I55+I56+I57+I58+I59+I60+I61+I62</f>
        <v>0</v>
      </c>
      <c r="J53" s="23">
        <f>J54+J55+J56+J57+J58+J59+J60+J61+J62</f>
        <v>1561.57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1.5615699999999999</v>
      </c>
      <c r="I59" s="31"/>
      <c r="J59" s="31">
        <f t="shared" si="3"/>
        <v>1561.57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2.00773</v>
      </c>
      <c r="I68" s="26">
        <f>I69+I70+I71+I72+I75+I76</f>
        <v>0</v>
      </c>
      <c r="J68" s="23">
        <f>J69+J70+J71+J72+J73+J74+J75+J76</f>
        <v>2007.73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2.00773</v>
      </c>
      <c r="I76" s="31"/>
      <c r="J76" s="31">
        <f>ROUND(H76*1000,2)</f>
        <v>2007.73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3.1231399999999998</v>
      </c>
      <c r="I77" s="26">
        <f>I78+I79+I80+I81+I82+I83+I84</f>
        <v>0</v>
      </c>
      <c r="J77" s="23">
        <f>J78+J79+J80+J81+J82+J83+J84</f>
        <v>2453.9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1.5615699999999999</v>
      </c>
      <c r="I78" s="31"/>
      <c r="J78" s="31">
        <f t="shared" ref="J78:J83" si="4">ROUND(H78*1000,2)</f>
        <v>1561.57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0.89232999999999996</v>
      </c>
      <c r="I81" s="31"/>
      <c r="J81" s="31">
        <f t="shared" si="4"/>
        <v>892.33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0.66923999999999995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7.5847700000000007</v>
      </c>
      <c r="I85" s="26">
        <f>I86+I87+I88+I89+I90+I91+I92+I93+I94+I95+I96+I97</f>
        <v>0</v>
      </c>
      <c r="J85" s="23">
        <f>J86+J87+J88+J89+J90+J91+J92+J93+J94+J95+J96+J97</f>
        <v>7584.77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2.6769799999999999</v>
      </c>
      <c r="I90" s="31"/>
      <c r="J90" s="31">
        <f t="shared" si="5"/>
        <v>2676.98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3.5693000000000001</v>
      </c>
      <c r="I96" s="31"/>
      <c r="J96" s="31">
        <f t="shared" si="5"/>
        <v>3569.3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1.33849</v>
      </c>
      <c r="I97" s="31"/>
      <c r="J97" s="31">
        <f t="shared" si="5"/>
        <v>1338.49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0.89232999999999996</v>
      </c>
      <c r="I98" s="26">
        <f>I99+I100+I101+I102</f>
        <v>0</v>
      </c>
      <c r="J98" s="23">
        <f>J99+J100+J101+J102</f>
        <v>892.33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0.89232999999999996</v>
      </c>
      <c r="I99" s="31">
        <v>0</v>
      </c>
      <c r="J99" s="31">
        <f>ROUND(H99*1000,2)</f>
        <v>892.33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6.0232104000000168</v>
      </c>
      <c r="I103" s="25">
        <f>I104+I105+I106+I107+I108</f>
        <v>22.308150400000017</v>
      </c>
      <c r="J103" s="23">
        <f>J104+J105+J106+J107+J108</f>
        <v>6023.21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1.4500299999999999</v>
      </c>
      <c r="I106" s="31"/>
      <c r="J106" s="31">
        <f>ROUND(H106*1000,2)</f>
        <v>1450.03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4.5731804000000169</v>
      </c>
      <c r="I108" s="34">
        <f>J197-I138-H181</f>
        <v>22.308150400000017</v>
      </c>
      <c r="J108" s="31">
        <f>ROUND(H108*1000,2)</f>
        <v>4573.18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89.707377600000015</v>
      </c>
      <c r="I109" s="71">
        <f>I110+I111+I112+I113+I114+I115+I116+I117+I118+I119+I120+I121+I122+I123+I124+I125+I126+I127+I128+I129+I130+I131+I132+I133+I134+I135+I136+I137+I138</f>
        <v>89.704377600000029</v>
      </c>
      <c r="J109" s="72">
        <f>J110+J111+J112+J113+J114+J115+J116+J117+J118+J119+J120+J121+J122+J123+J124+J125+J126+J127+J128+J129+J130+J131+J132+J133+J134+J135+J136+J137+J138</f>
        <v>84954.780000000013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3394.72</v>
      </c>
      <c r="H110" s="33">
        <f>ROUND(($I$138*0.05),5)</f>
        <v>3.39472</v>
      </c>
      <c r="I110" s="31"/>
      <c r="J110" s="31">
        <f t="shared" ref="J110:J137" si="6">ROUND(H110*1000,2)</f>
        <v>3394.72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16973.59</v>
      </c>
      <c r="H111" s="33">
        <f>ROUND(($I$138*0.25),5)</f>
        <v>16.973590000000002</v>
      </c>
      <c r="I111" s="31"/>
      <c r="J111" s="31">
        <f t="shared" si="6"/>
        <v>16973.59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8147.33</v>
      </c>
      <c r="H116" s="32">
        <f>ROUND(($I$138*0.12),5)</f>
        <v>8.1473300000000002</v>
      </c>
      <c r="I116" s="31"/>
      <c r="J116" s="31">
        <f t="shared" si="6"/>
        <v>8147.33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21813</v>
      </c>
      <c r="H121" s="34">
        <v>21.812999999999999</v>
      </c>
      <c r="I121" s="31">
        <v>21.81</v>
      </c>
      <c r="J121" s="31">
        <f t="shared" si="6"/>
        <v>21813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10184.16</v>
      </c>
      <c r="H125" s="32">
        <f>ROUND(($I$138*0.15),5)</f>
        <v>10.18416</v>
      </c>
      <c r="I125" s="31"/>
      <c r="J125" s="31">
        <f t="shared" si="6"/>
        <v>10184.16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7468.38</v>
      </c>
      <c r="H126" s="32">
        <f>ROUND(($I$138*0.11),5)</f>
        <v>7.4683799999999998</v>
      </c>
      <c r="I126" s="31"/>
      <c r="J126" s="31">
        <f t="shared" si="6"/>
        <v>7468.38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4752.6099999999997</v>
      </c>
      <c r="H128" s="32">
        <f>ROUND(($I$138*0.07),5)</f>
        <v>4.7526099999999998</v>
      </c>
      <c r="I128" s="31"/>
      <c r="J128" s="31">
        <f t="shared" si="6"/>
        <v>4752.6099999999997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12220.99</v>
      </c>
      <c r="H129" s="32">
        <f>ROUND(($I$138*0.18),5)</f>
        <v>12.22099</v>
      </c>
      <c r="I129" s="31"/>
      <c r="J129" s="31">
        <f t="shared" si="6"/>
        <v>12220.99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4.7525976000000192</v>
      </c>
      <c r="I138" s="34">
        <f>J197*0.7</f>
        <v>67.894377600000027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16.64</v>
      </c>
      <c r="I165" s="72">
        <f>I166+I167+I168</f>
        <v>16.64</v>
      </c>
      <c r="J165" s="72">
        <f>J166+J167+J168</f>
        <v>16640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16640</v>
      </c>
      <c r="H166" s="34">
        <v>16.64</v>
      </c>
      <c r="I166" s="31">
        <v>16.64</v>
      </c>
      <c r="J166" s="31">
        <f>ROUND(H166*1000,2)</f>
        <v>16640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25.704000000000001</v>
      </c>
      <c r="I169" s="72">
        <f>I170+I171+I172</f>
        <v>25.7</v>
      </c>
      <c r="J169" s="72">
        <f>J170+J171+J172</f>
        <v>25704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25704</v>
      </c>
      <c r="H170" s="32">
        <v>25.704000000000001</v>
      </c>
      <c r="I170" s="35">
        <v>25.7</v>
      </c>
      <c r="J170" s="31">
        <f>ROUND(H170*1000,2)</f>
        <v>25704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53.412999999999997</v>
      </c>
      <c r="I173" s="72">
        <v>53.41</v>
      </c>
      <c r="J173" s="72">
        <f>ROUND(H173*1000,2)</f>
        <v>53413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18.09</v>
      </c>
      <c r="I174" s="72">
        <v>18.09</v>
      </c>
      <c r="J174" s="72">
        <f>ROUND(H174*1000,2)</f>
        <v>18090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6.7894399999999999</v>
      </c>
      <c r="I178" s="72">
        <f>I179+I180+I181</f>
        <v>33.11</v>
      </c>
      <c r="J178" s="72">
        <f>J179+J180+J181</f>
        <v>6789.44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6.7894399999999999</v>
      </c>
      <c r="I181" s="31">
        <v>33.11</v>
      </c>
      <c r="J181" s="31">
        <f>ROUND(H181*1000,2)</f>
        <v>6789.44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479.78682000000009</v>
      </c>
      <c r="I194" s="62">
        <f>I10+I9+I42+I46+I109+I139+I151+I155+I160+I165+I169+I173+I174+I175+I178+I45</f>
        <v>549.79869800000006</v>
      </c>
      <c r="J194" s="63">
        <f ca="1">J10+J9+J42+J46+J109+J139+J151+J155+J160+J165+J169+J173+J174+J175+J178+J45</f>
        <v>317987.27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479.78682000000003</v>
      </c>
      <c r="I195" s="31">
        <f>J195/1000</f>
        <v>589.85718999999995</v>
      </c>
      <c r="J195" s="31">
        <v>589857.18999999994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549.79869800000006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40.058491999999887</v>
      </c>
      <c r="J197" s="82">
        <v>96.991968000000043</v>
      </c>
    </row>
    <row r="198" spans="1:75" hidden="1" x14ac:dyDescent="0.25">
      <c r="H198" s="49">
        <f>H9+H10+H42+H45+H46+H109+H139+H151+H155+H160+H165+H169+H173+H174+H175+H178+H182</f>
        <v>479.78682000000009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179.162058</v>
      </c>
      <c r="I9" s="72">
        <v>288.20999999999998</v>
      </c>
      <c r="J9" s="72">
        <f>ROUND(H9*1000,2)</f>
        <v>179162.06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472.25967000000003</v>
      </c>
      <c r="I10" s="76">
        <f>I11+I12+I13+I14+I15+I16+I20+I31+I35+I38+I39+I40+I41+I19</f>
        <v>472.25967000000003</v>
      </c>
      <c r="J10" s="72">
        <f>J11+J12+J13+J14+J15+J16+J20+J31+J35+J38+J39+J40+J41+J19</f>
        <v>472259.67000000004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207.33</v>
      </c>
      <c r="G11" s="31">
        <v>2.29</v>
      </c>
      <c r="H11" s="34">
        <f>ROUND((F11*G11*K11)/1000,5)</f>
        <v>141.96091999999999</v>
      </c>
      <c r="I11" s="31">
        <f t="shared" ref="I11:I30" si="0">H11</f>
        <v>141.96091999999999</v>
      </c>
      <c r="J11" s="31">
        <f>ROUND(F11*G11*K11,2)</f>
        <v>141960.92000000001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414.66999999999996</v>
      </c>
      <c r="G12" s="31">
        <v>2</v>
      </c>
      <c r="H12" s="34">
        <f>ROUND((F12*G12*C12)/1000,5)</f>
        <v>43.125680000000003</v>
      </c>
      <c r="I12" s="31">
        <f t="shared" si="0"/>
        <v>43.125680000000003</v>
      </c>
      <c r="J12" s="31">
        <f>ROUND(F12*G12*K12,2)</f>
        <v>43125.68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36</v>
      </c>
      <c r="G13" s="31">
        <v>3.04</v>
      </c>
      <c r="H13" s="34">
        <f>ROUND((F13*G13*K13)/1000,5)</f>
        <v>32.722560000000001</v>
      </c>
      <c r="I13" s="31">
        <f t="shared" si="0"/>
        <v>32.722560000000001</v>
      </c>
      <c r="J13" s="31">
        <f>ROUND(F13*G13*K13,2)</f>
        <v>32722.560000000001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36</v>
      </c>
      <c r="G14" s="31">
        <v>19.350000000000001</v>
      </c>
      <c r="H14" s="32">
        <f>ROUND((F14*G14*K14)/1000,5)</f>
        <v>36.223199999999999</v>
      </c>
      <c r="I14" s="31">
        <f t="shared" si="0"/>
        <v>36.223199999999999</v>
      </c>
      <c r="J14" s="31">
        <f>ROUND(F14*G14*K14,2)</f>
        <v>36223.199999999997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12</v>
      </c>
      <c r="G15" s="31">
        <v>3.3</v>
      </c>
      <c r="H15" s="32">
        <f>ROUND((F15*G15*K15)/1000,5)</f>
        <v>11.840400000000001</v>
      </c>
      <c r="I15" s="31">
        <f t="shared" si="0"/>
        <v>11.840400000000001</v>
      </c>
      <c r="J15" s="31">
        <f>ROUND(F15*G15*K15,2)</f>
        <v>11840.4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20.97381</v>
      </c>
      <c r="I16" s="31">
        <f t="shared" si="0"/>
        <v>20.97381</v>
      </c>
      <c r="J16" s="31">
        <f>J17+J18</f>
        <v>20973.81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207.33</v>
      </c>
      <c r="G17" s="31">
        <v>3.29</v>
      </c>
      <c r="H17" s="32">
        <f>ROUND((F17*G17*C17)/1000,5)</f>
        <v>8.1853899999999999</v>
      </c>
      <c r="I17" s="31">
        <f t="shared" si="0"/>
        <v>8.1853899999999999</v>
      </c>
      <c r="J17" s="31">
        <f>ROUND(F17*G17*K17,2)</f>
        <v>8185.39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414.66999999999996</v>
      </c>
      <c r="G18" s="31">
        <v>2.57</v>
      </c>
      <c r="H18" s="32">
        <f>ROUND((F18*G18*C18)/1000,5)</f>
        <v>12.78842</v>
      </c>
      <c r="I18" s="31">
        <f t="shared" si="0"/>
        <v>12.78842</v>
      </c>
      <c r="J18" s="31">
        <f>ROUND(F18*G18*K18,2)</f>
        <v>12788.42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151.19999999999999</v>
      </c>
      <c r="G19" s="31">
        <v>8.43</v>
      </c>
      <c r="H19" s="32">
        <f>ROUND((F19*G19*K19)/1000,5)</f>
        <v>1.2746200000000001</v>
      </c>
      <c r="I19" s="31">
        <f t="shared" si="0"/>
        <v>1.2746200000000001</v>
      </c>
      <c r="J19" s="31">
        <f>ROUND(F19*G19*K19,2)</f>
        <v>1274.6199999999999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24.402839999999998</v>
      </c>
      <c r="I20" s="31">
        <f t="shared" si="0"/>
        <v>24.402839999999998</v>
      </c>
      <c r="J20" s="31">
        <f>J21+J22+J23+J24+J25+J26+J27+J28+J29+J30</f>
        <v>24402.84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732</v>
      </c>
      <c r="G21" s="31">
        <v>2.81</v>
      </c>
      <c r="H21" s="32">
        <f t="shared" ref="H21:H30" si="1">ROUND((F21*G21*K21)/1000,5)</f>
        <v>19.79645</v>
      </c>
      <c r="I21" s="31">
        <f t="shared" si="0"/>
        <v>19.79645</v>
      </c>
      <c r="J21" s="31">
        <f t="shared" ref="J21:J30" si="2">ROUND(F21*G21*K21,2)</f>
        <v>19796.45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592</v>
      </c>
      <c r="G22" s="31">
        <v>1.75</v>
      </c>
      <c r="H22" s="32">
        <f t="shared" si="1"/>
        <v>0.126</v>
      </c>
      <c r="I22" s="31">
        <f t="shared" si="0"/>
        <v>0.126</v>
      </c>
      <c r="J22" s="31">
        <f t="shared" si="2"/>
        <v>126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593</v>
      </c>
      <c r="G23" s="31">
        <v>4.0999999999999996</v>
      </c>
      <c r="H23" s="32">
        <f t="shared" si="1"/>
        <v>0.98892000000000002</v>
      </c>
      <c r="I23" s="31">
        <f t="shared" si="0"/>
        <v>0.98892000000000002</v>
      </c>
      <c r="J23" s="31">
        <f t="shared" si="2"/>
        <v>988.92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594</v>
      </c>
      <c r="G24" s="31">
        <v>4.08</v>
      </c>
      <c r="H24" s="32">
        <f t="shared" si="1"/>
        <v>9.2530000000000001E-2</v>
      </c>
      <c r="I24" s="31">
        <f t="shared" si="0"/>
        <v>9.2530000000000001E-2</v>
      </c>
      <c r="J24" s="31">
        <f t="shared" si="2"/>
        <v>92.53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595</v>
      </c>
      <c r="G25" s="31">
        <v>3.93</v>
      </c>
      <c r="H25" s="32">
        <f t="shared" si="1"/>
        <v>0.12379999999999999</v>
      </c>
      <c r="I25" s="31">
        <f t="shared" si="0"/>
        <v>0.12379999999999999</v>
      </c>
      <c r="J25" s="31">
        <f t="shared" si="2"/>
        <v>123.8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733</v>
      </c>
      <c r="G26" s="31">
        <v>2.64</v>
      </c>
      <c r="H26" s="32">
        <f t="shared" si="1"/>
        <v>0.82103999999999999</v>
      </c>
      <c r="I26" s="31">
        <f t="shared" si="0"/>
        <v>0.82103999999999999</v>
      </c>
      <c r="J26" s="31">
        <f t="shared" si="2"/>
        <v>821.04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597</v>
      </c>
      <c r="G27" s="31">
        <v>5.07</v>
      </c>
      <c r="H27" s="32">
        <f t="shared" si="1"/>
        <v>0.29203000000000001</v>
      </c>
      <c r="I27" s="31">
        <f t="shared" si="0"/>
        <v>0.29203000000000001</v>
      </c>
      <c r="J27" s="31">
        <f t="shared" si="2"/>
        <v>292.02999999999997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654</v>
      </c>
      <c r="G28" s="31">
        <v>2.52</v>
      </c>
      <c r="H28" s="32">
        <f t="shared" si="1"/>
        <v>4.5359999999999998E-2</v>
      </c>
      <c r="I28" s="31">
        <f t="shared" si="0"/>
        <v>4.5359999999999998E-2</v>
      </c>
      <c r="J28" s="31">
        <f t="shared" si="2"/>
        <v>45.36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24</v>
      </c>
      <c r="G30" s="31">
        <v>3.63</v>
      </c>
      <c r="H30" s="34">
        <f t="shared" si="1"/>
        <v>2.0908799999999998</v>
      </c>
      <c r="I30" s="31">
        <f t="shared" si="0"/>
        <v>2.0908799999999998</v>
      </c>
      <c r="J30" s="31">
        <f t="shared" si="2"/>
        <v>2090.88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37.814970000000002</v>
      </c>
      <c r="I31" s="31">
        <f>I32+I33+I34</f>
        <v>37.814970000000002</v>
      </c>
      <c r="J31" s="31">
        <f>J32+J33+J34</f>
        <v>37814.97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1399</v>
      </c>
      <c r="G32" s="31">
        <v>2.0099999999999998</v>
      </c>
      <c r="H32" s="32">
        <f>ROUND(F32*G32*K32/1000,5)</f>
        <v>5.6239800000000004</v>
      </c>
      <c r="I32" s="31">
        <f>H32</f>
        <v>5.6239800000000004</v>
      </c>
      <c r="J32" s="31">
        <f>ROUND(H32*1000,2)</f>
        <v>5623.98</v>
      </c>
      <c r="K32" s="3">
        <v>2</v>
      </c>
      <c r="L32" s="38"/>
      <c r="M32" s="38">
        <v>1399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1399</v>
      </c>
      <c r="G33" s="31">
        <v>7.67</v>
      </c>
      <c r="H33" s="32">
        <f>ROUND(G33*F33*K33/1000,5)</f>
        <v>32.190989999999999</v>
      </c>
      <c r="I33" s="31">
        <f>H33</f>
        <v>32.190989999999999</v>
      </c>
      <c r="J33" s="31">
        <f>ROUND(H33*1000,2)</f>
        <v>32190.99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676.64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1522.44</v>
      </c>
      <c r="G38" s="31">
        <v>1.65</v>
      </c>
      <c r="H38" s="32">
        <f>ROUND((F38*G38*K38)/1000,5)</f>
        <v>2.5120300000000002</v>
      </c>
      <c r="I38" s="31">
        <f>H38</f>
        <v>2.5120300000000002</v>
      </c>
      <c r="J38" s="31">
        <f>ROUND(F38*G38*K38,2)</f>
        <v>2512.0300000000002</v>
      </c>
      <c r="K38" s="3">
        <v>1</v>
      </c>
      <c r="L38" s="38">
        <f>M37+M38</f>
        <v>1522.44</v>
      </c>
      <c r="M38" s="38">
        <v>845.8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48</v>
      </c>
      <c r="G39" s="31">
        <v>8.32</v>
      </c>
      <c r="H39" s="32">
        <f>ROUND((F39*G39*K39)/1000,5)</f>
        <v>119.40864000000001</v>
      </c>
      <c r="I39" s="31">
        <f>H39</f>
        <v>119.40864000000001</v>
      </c>
      <c r="J39" s="31">
        <f>ROUND(F39*G39*K39,2)</f>
        <v>119408.64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56.774659999999997</v>
      </c>
      <c r="I42" s="72">
        <f>I43+I44</f>
        <v>56.774659999999997</v>
      </c>
      <c r="J42" s="72">
        <f>J43+J44</f>
        <v>56774.66</v>
      </c>
      <c r="K42" s="73"/>
      <c r="Q42" s="74" t="s">
        <v>327</v>
      </c>
      <c r="R42" s="74">
        <v>175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0.7</v>
      </c>
      <c r="G43" s="31">
        <v>222.21</v>
      </c>
      <c r="H43" s="32">
        <f>ROUND((F43*G43*K43)/1000,5)</f>
        <v>56.774659999999997</v>
      </c>
      <c r="I43" s="31">
        <f>H43</f>
        <v>56.774659999999997</v>
      </c>
      <c r="J43" s="31">
        <f>ROUND(H43*1000,2)</f>
        <v>56774.66</v>
      </c>
      <c r="K43" s="3">
        <v>365</v>
      </c>
      <c r="L43" s="38"/>
      <c r="M43" s="38"/>
      <c r="N43" s="4">
        <f>ROUND(R42*1.45/365,3)</f>
        <v>0.69499999999999995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62.191231600000052</v>
      </c>
      <c r="I46" s="71">
        <f>I47+I53+I63+I68+I77+I85+I98+I103</f>
        <v>62.191231600000052</v>
      </c>
      <c r="J46" s="72">
        <f>J47+J53+J63+J68+J77+J85+J98+J103</f>
        <v>60325.490000000005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3.1095600000000001</v>
      </c>
      <c r="I47" s="25">
        <f>I48+I49+I50+I51+I52</f>
        <v>0</v>
      </c>
      <c r="J47" s="23">
        <f>J48+J49+J50+J51+J52</f>
        <v>3109.56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1.86574</v>
      </c>
      <c r="I49" s="31"/>
      <c r="J49" s="31">
        <f>ROUND(H49*1000,2)</f>
        <v>1865.74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1.2438199999999999</v>
      </c>
      <c r="I50" s="31"/>
      <c r="J50" s="31">
        <f>ROUND(H50*1000,2)</f>
        <v>1243.82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4.3533900000000001</v>
      </c>
      <c r="I53" s="26">
        <f>I54+I55+I56+I57+I58+I59+I60+I61+I62</f>
        <v>0</v>
      </c>
      <c r="J53" s="23">
        <f>J54+J55+J56+J57+J58+J59+J60+J61+J62</f>
        <v>4353.3900000000003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4.3533900000000001</v>
      </c>
      <c r="I59" s="31"/>
      <c r="J59" s="31">
        <f t="shared" si="3"/>
        <v>4353.3900000000003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5.5972099999999996</v>
      </c>
      <c r="I68" s="26">
        <f>I69+I70+I71+I72+I75+I76</f>
        <v>0</v>
      </c>
      <c r="J68" s="23">
        <f>J69+J70+J71+J72+J73+J74+J75+J76</f>
        <v>5597.21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5.5972099999999996</v>
      </c>
      <c r="I76" s="31"/>
      <c r="J76" s="31">
        <f>ROUND(H76*1000,2)</f>
        <v>5597.21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8.7067800000000002</v>
      </c>
      <c r="I77" s="26">
        <f>I78+I79+I80+I81+I82+I83+I84</f>
        <v>0</v>
      </c>
      <c r="J77" s="23">
        <f>J78+J79+J80+J81+J82+J83+J84</f>
        <v>6841.0400000000009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4.3533900000000001</v>
      </c>
      <c r="I78" s="31"/>
      <c r="J78" s="31">
        <f t="shared" ref="J78:J83" si="4">ROUND(H78*1000,2)</f>
        <v>4353.3900000000003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2.4876499999999999</v>
      </c>
      <c r="I81" s="31"/>
      <c r="J81" s="31">
        <f t="shared" si="4"/>
        <v>2487.65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1.86574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21.145020000000002</v>
      </c>
      <c r="I85" s="26">
        <f>I86+I87+I88+I89+I90+I91+I92+I93+I94+I95+I96+I97</f>
        <v>0</v>
      </c>
      <c r="J85" s="23">
        <f>J86+J87+J88+J89+J90+J91+J92+J93+J94+J95+J96+J97</f>
        <v>21145.02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7.4629500000000002</v>
      </c>
      <c r="I90" s="31"/>
      <c r="J90" s="31">
        <f t="shared" si="5"/>
        <v>7462.95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9.9505999999999997</v>
      </c>
      <c r="I96" s="31"/>
      <c r="J96" s="31">
        <f t="shared" si="5"/>
        <v>9950.6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3.7314699999999998</v>
      </c>
      <c r="I97" s="31"/>
      <c r="J97" s="31">
        <f t="shared" si="5"/>
        <v>3731.47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2.4876499999999999</v>
      </c>
      <c r="I98" s="26">
        <f>I99+I100+I101+I102</f>
        <v>0</v>
      </c>
      <c r="J98" s="23">
        <f>J99+J100+J101+J102</f>
        <v>2487.65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2.4876499999999999</v>
      </c>
      <c r="I99" s="31">
        <v>0</v>
      </c>
      <c r="J99" s="31">
        <f>ROUND(H99*1000,2)</f>
        <v>2487.65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16.791621600000052</v>
      </c>
      <c r="I103" s="25">
        <f>I104+I105+I106+I107+I108</f>
        <v>62.191231600000052</v>
      </c>
      <c r="J103" s="23">
        <f>J104+J105+J106+J107+J108</f>
        <v>16791.62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4.0424300000000004</v>
      </c>
      <c r="I106" s="31"/>
      <c r="J106" s="31">
        <f>ROUND(H106*1000,2)</f>
        <v>4042.43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12.749191600000053</v>
      </c>
      <c r="I108" s="34">
        <f>J197-I138-H181</f>
        <v>62.191231600000052</v>
      </c>
      <c r="J108" s="31">
        <f>ROUND(H108*1000,2)</f>
        <v>12749.19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297.97967040000003</v>
      </c>
      <c r="I109" s="71">
        <f>I110+I111+I112+I113+I114+I115+I116+I117+I118+I119+I120+I121+I122+I123+I124+I125+I126+I127+I128+I129+I130+I131+I132+I133+I134+I135+I136+I137+I138</f>
        <v>297.97767040000002</v>
      </c>
      <c r="J109" s="72">
        <f>J110+J111+J112+J113+J114+J115+J116+J117+J118+J119+J120+J121+J122+J123+J124+J125+J126+J127+J128+J129+J130+J131+J132+J133+J134+J135+J136+J137+J138</f>
        <v>284730.23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9463.8799999999992</v>
      </c>
      <c r="H110" s="33">
        <f>ROUND(($I$138*0.05),5)</f>
        <v>9.4638799999999996</v>
      </c>
      <c r="I110" s="31"/>
      <c r="J110" s="31">
        <f t="shared" ref="J110:J137" si="6">ROUND(H110*1000,2)</f>
        <v>9463.8799999999992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47319.42</v>
      </c>
      <c r="H111" s="33">
        <f>ROUND(($I$138*0.25),5)</f>
        <v>47.319420000000001</v>
      </c>
      <c r="I111" s="31"/>
      <c r="J111" s="31">
        <f t="shared" si="6"/>
        <v>47319.42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22713.32</v>
      </c>
      <c r="H116" s="32">
        <f>ROUND(($I$138*0.12),5)</f>
        <v>22.71332</v>
      </c>
      <c r="I116" s="31"/>
      <c r="J116" s="31">
        <f t="shared" si="6"/>
        <v>22713.32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15498</v>
      </c>
      <c r="H120" s="34">
        <v>15.497999999999999</v>
      </c>
      <c r="I120" s="31">
        <v>15.5</v>
      </c>
      <c r="J120" s="31">
        <f t="shared" si="6"/>
        <v>15498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93204</v>
      </c>
      <c r="H121" s="34">
        <v>93.203999999999994</v>
      </c>
      <c r="I121" s="31">
        <v>93.2</v>
      </c>
      <c r="J121" s="31">
        <f t="shared" si="6"/>
        <v>93204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28391.649999999998</v>
      </c>
      <c r="H125" s="32">
        <f>ROUND(($I$138*0.15),5)</f>
        <v>28.391649999999998</v>
      </c>
      <c r="I125" s="31"/>
      <c r="J125" s="31">
        <f t="shared" si="6"/>
        <v>28391.65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20820.54</v>
      </c>
      <c r="H126" s="32">
        <f>ROUND(($I$138*0.11),5)</f>
        <v>20.820540000000001</v>
      </c>
      <c r="I126" s="31"/>
      <c r="J126" s="31">
        <f t="shared" si="6"/>
        <v>20820.54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13249.44</v>
      </c>
      <c r="H128" s="32">
        <f>ROUND(($I$138*0.07),5)</f>
        <v>13.24944</v>
      </c>
      <c r="I128" s="31"/>
      <c r="J128" s="31">
        <f t="shared" si="6"/>
        <v>13249.44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34069.980000000003</v>
      </c>
      <c r="H129" s="32">
        <f>ROUND(($I$138*0.18),5)</f>
        <v>34.069980000000001</v>
      </c>
      <c r="I129" s="31"/>
      <c r="J129" s="31">
        <f t="shared" si="6"/>
        <v>34069.980000000003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13.249440400000051</v>
      </c>
      <c r="I138" s="34">
        <f>J197*0.7</f>
        <v>189.27767040000003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40.597279999999998</v>
      </c>
      <c r="I139" s="72">
        <f>I140+I141+I142+I143+I144+I145+I146+I147+I148+I149+I150</f>
        <v>40.59328</v>
      </c>
      <c r="J139" s="72">
        <f ca="1">J140+J141+J142+J143+J144+J145+J146+J147+J148+J149+J150</f>
        <v>41069.360000000001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27074</v>
      </c>
      <c r="H142" s="34">
        <v>27.074000000000002</v>
      </c>
      <c r="I142" s="31">
        <v>27.07</v>
      </c>
      <c r="J142" s="31">
        <f t="shared" si="7"/>
        <v>27074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6</v>
      </c>
      <c r="G144" s="40">
        <v>9.1300000000000008</v>
      </c>
      <c r="H144" s="32">
        <f>ROUND((F144*G144*K144)/1000,5)</f>
        <v>2.84856</v>
      </c>
      <c r="I144" s="35">
        <f>H144</f>
        <v>2.84856</v>
      </c>
      <c r="J144" s="31">
        <f t="shared" si="7"/>
        <v>2848.56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6</v>
      </c>
      <c r="G145" s="40">
        <v>63.36</v>
      </c>
      <c r="H145" s="32">
        <f>ROUND((F145*G145*K145)/1000,5)</f>
        <v>4.5619199999999998</v>
      </c>
      <c r="I145" s="35">
        <f>H145</f>
        <v>4.5619199999999998</v>
      </c>
      <c r="J145" s="31">
        <f t="shared" si="7"/>
        <v>4561.92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6</v>
      </c>
      <c r="G147" s="40">
        <v>11.41</v>
      </c>
      <c r="H147" s="32">
        <f>ROUND((F147*G147*K147)/1000,5)</f>
        <v>0.82152000000000003</v>
      </c>
      <c r="I147" s="35">
        <f>H147</f>
        <v>0.82152000000000003</v>
      </c>
      <c r="J147" s="31">
        <f t="shared" si="7"/>
        <v>821.52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6</v>
      </c>
      <c r="G148" s="40">
        <v>881.88</v>
      </c>
      <c r="H148" s="32">
        <f>ROUND((F148*G148*K148)/1000,5)</f>
        <v>5.2912800000000004</v>
      </c>
      <c r="I148" s="35">
        <f>H148</f>
        <v>5.2912800000000004</v>
      </c>
      <c r="J148" s="31">
        <f t="shared" si="7"/>
        <v>5291.28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237.86424</v>
      </c>
      <c r="I151" s="72">
        <f>I152+I153+I154</f>
        <v>237.86</v>
      </c>
      <c r="J151" s="72">
        <f ca="1">J152+J153+J154</f>
        <v>237864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3303.67</v>
      </c>
      <c r="H152" s="32">
        <f ca="1">ROUND((C152*F152*G152/1000),5)</f>
        <v>237.86424</v>
      </c>
      <c r="I152" s="35">
        <v>237.86</v>
      </c>
      <c r="J152" s="31">
        <f ca="1">ROUND(H152*1000,2)</f>
        <v>237864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80.858000000000004</v>
      </c>
      <c r="I169" s="72">
        <f>I170+I171+I172</f>
        <v>80.86</v>
      </c>
      <c r="J169" s="72">
        <f>J170+J171+J172</f>
        <v>80858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80858</v>
      </c>
      <c r="H170" s="32">
        <v>80.858000000000004</v>
      </c>
      <c r="I170" s="35">
        <v>80.86</v>
      </c>
      <c r="J170" s="31">
        <f>ROUND(H170*1000,2)</f>
        <v>80858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324.19600000000003</v>
      </c>
      <c r="I173" s="72">
        <v>324.2</v>
      </c>
      <c r="J173" s="72">
        <f>ROUND(H173*1000,2)</f>
        <v>324196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20.81</v>
      </c>
      <c r="I174" s="72">
        <v>20.81</v>
      </c>
      <c r="J174" s="72">
        <f>ROUND(H174*1000,2)</f>
        <v>20810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18.927769999999999</v>
      </c>
      <c r="I178" s="72">
        <f>I179+I180+I181</f>
        <v>105.44</v>
      </c>
      <c r="J178" s="72">
        <f>J179+J180+J181</f>
        <v>18927.77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18.927769999999999</v>
      </c>
      <c r="I181" s="31">
        <v>105.44</v>
      </c>
      <c r="J181" s="31">
        <f>ROUND(H181*1000,2)</f>
        <v>18927.77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1791.62058</v>
      </c>
      <c r="I194" s="62">
        <f>I10+I9+I42+I46+I109+I139+I151+I155+I160+I165+I169+I173+I174+I175+I178+I45</f>
        <v>1987.206512</v>
      </c>
      <c r="J194" s="63">
        <f ca="1">J10+J9+J42+J46+J109+J139+J151+J155+J160+J165+J169+J173+J174+J175+J178+J45</f>
        <v>1433159.93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1791.62058</v>
      </c>
      <c r="I195" s="31">
        <f>J195/1000</f>
        <v>2397.6048100000003</v>
      </c>
      <c r="J195" s="31">
        <v>2397604.81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1987.206512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410.3982980000003</v>
      </c>
      <c r="J197" s="82">
        <v>270.39667200000008</v>
      </c>
    </row>
    <row r="198" spans="1:75" hidden="1" x14ac:dyDescent="0.25">
      <c r="H198" s="49">
        <f>H9+H10+H42+H45+H46+H109+H139+H151+H155+H160+H165+H169+H173+H174+H175+H178+H182</f>
        <v>1791.62058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51.62</v>
      </c>
      <c r="I9" s="72">
        <v>51.62</v>
      </c>
      <c r="J9" s="72">
        <f>ROUND(H9*1000,2)</f>
        <v>51620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71.692329999999998</v>
      </c>
      <c r="I10" s="76">
        <f>I11+I12+I13+I14+I15+I16+I20+I31+I35+I38+I39+I40+I41+I19</f>
        <v>71.692329999999998</v>
      </c>
      <c r="J10" s="72">
        <f>J11+J12+J13+J14+J15+J16+J20+J31+J35+J38+J39+J40+J41+J19</f>
        <v>71692.33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36.28</v>
      </c>
      <c r="G11" s="31">
        <v>2.29</v>
      </c>
      <c r="H11" s="34">
        <f>ROUND((F11*G11*K11)/1000,5)</f>
        <v>24.841280000000001</v>
      </c>
      <c r="I11" s="31">
        <f t="shared" ref="I11:I30" si="0">H11</f>
        <v>24.841280000000001</v>
      </c>
      <c r="J11" s="31">
        <f>ROUND(F11*G11*K11,2)</f>
        <v>24841.279999999999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54.42</v>
      </c>
      <c r="G12" s="31">
        <v>2</v>
      </c>
      <c r="H12" s="34">
        <f>ROUND((F12*G12*C12)/1000,5)</f>
        <v>5.6596799999999998</v>
      </c>
      <c r="I12" s="31">
        <f t="shared" si="0"/>
        <v>5.6596799999999998</v>
      </c>
      <c r="J12" s="31">
        <f>ROUND(F12*G12*K12,2)</f>
        <v>5659.68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3.1106400000000001</v>
      </c>
      <c r="I16" s="31">
        <f t="shared" si="0"/>
        <v>3.1106400000000001</v>
      </c>
      <c r="J16" s="31">
        <f>J17+J18</f>
        <v>3110.64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36.28</v>
      </c>
      <c r="G17" s="31">
        <v>3.29</v>
      </c>
      <c r="H17" s="32">
        <f>ROUND((F17*G17*C17)/1000,5)</f>
        <v>1.4323300000000001</v>
      </c>
      <c r="I17" s="31">
        <f t="shared" si="0"/>
        <v>1.4323300000000001</v>
      </c>
      <c r="J17" s="31">
        <f>ROUND(F17*G17*K17,2)</f>
        <v>1432.33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54.42</v>
      </c>
      <c r="G18" s="31">
        <v>2.57</v>
      </c>
      <c r="H18" s="32">
        <f>ROUND((F18*G18*C18)/1000,5)</f>
        <v>1.67831</v>
      </c>
      <c r="I18" s="31">
        <f t="shared" si="0"/>
        <v>1.67831</v>
      </c>
      <c r="J18" s="31">
        <f>ROUND(F18*G18*K18,2)</f>
        <v>1678.31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4.6772500000000017</v>
      </c>
      <c r="I20" s="31">
        <f t="shared" si="0"/>
        <v>4.6772500000000017</v>
      </c>
      <c r="J20" s="31">
        <f>J21+J22+J23+J24+J25+J26+J27+J28+J29+J30</f>
        <v>4677.2500000000018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1405.33</v>
      </c>
      <c r="G21" s="31">
        <v>2.81</v>
      </c>
      <c r="H21" s="32">
        <f t="shared" ref="H21:H30" si="1">ROUND((F21*G21*K21)/1000,5)</f>
        <v>3.9489800000000002</v>
      </c>
      <c r="I21" s="31">
        <f t="shared" si="0"/>
        <v>3.9489800000000002</v>
      </c>
      <c r="J21" s="31">
        <f t="shared" ref="J21:J30" si="2">ROUND(F21*G21*K21,2)</f>
        <v>3948.98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863</v>
      </c>
      <c r="G26" s="31">
        <v>2.64</v>
      </c>
      <c r="H26" s="32">
        <f t="shared" si="1"/>
        <v>0.14366999999999999</v>
      </c>
      <c r="I26" s="31">
        <f t="shared" si="0"/>
        <v>0.14366999999999999</v>
      </c>
      <c r="J26" s="31">
        <f t="shared" si="2"/>
        <v>143.66999999999999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10.433579999999999</v>
      </c>
      <c r="I31" s="31">
        <f>I32+I33+I34</f>
        <v>10.433579999999999</v>
      </c>
      <c r="J31" s="31">
        <f>J32+J33+J34</f>
        <v>10433.58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386</v>
      </c>
      <c r="G32" s="31">
        <v>2.0099999999999998</v>
      </c>
      <c r="H32" s="32">
        <f>ROUND(F32*G32*K32/1000,5)</f>
        <v>1.55172</v>
      </c>
      <c r="I32" s="31">
        <f>H32</f>
        <v>1.55172</v>
      </c>
      <c r="J32" s="31">
        <f>ROUND(H32*1000,2)</f>
        <v>1551.72</v>
      </c>
      <c r="K32" s="3">
        <v>2</v>
      </c>
      <c r="L32" s="38"/>
      <c r="M32" s="38">
        <v>386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386</v>
      </c>
      <c r="G33" s="31">
        <v>7.67</v>
      </c>
      <c r="H33" s="32">
        <f>ROUND(G33*F33*K33/1000,5)</f>
        <v>8.8818599999999996</v>
      </c>
      <c r="I33" s="31">
        <f>H33</f>
        <v>8.8818599999999996</v>
      </c>
      <c r="J33" s="31">
        <f>ROUND(H33*1000,2)</f>
        <v>8881.86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247.28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556.38</v>
      </c>
      <c r="G38" s="31">
        <v>1.65</v>
      </c>
      <c r="H38" s="32">
        <f>ROUND((F38*G38*K38)/1000,5)</f>
        <v>0.91803000000000001</v>
      </c>
      <c r="I38" s="31">
        <f>H38</f>
        <v>0.91803000000000001</v>
      </c>
      <c r="J38" s="31">
        <f>ROUND(F38*G38*K38,2)</f>
        <v>918.03</v>
      </c>
      <c r="K38" s="3">
        <v>1</v>
      </c>
      <c r="L38" s="38">
        <f>M37+M38</f>
        <v>556.38</v>
      </c>
      <c r="M38" s="38">
        <v>309.10000000000002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5.6774699999999996</v>
      </c>
      <c r="I42" s="72">
        <f>I43+I44</f>
        <v>5.6774699999999996</v>
      </c>
      <c r="J42" s="72">
        <f>J43+J44</f>
        <v>5677.47</v>
      </c>
      <c r="K42" s="73"/>
      <c r="Q42" s="74" t="s">
        <v>327</v>
      </c>
      <c r="R42" s="74">
        <v>18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7.0000000000000007E-2</v>
      </c>
      <c r="G43" s="31">
        <v>222.21</v>
      </c>
      <c r="H43" s="32">
        <f>ROUND((F43*G43*K43)/1000,5)</f>
        <v>5.6774699999999996</v>
      </c>
      <c r="I43" s="31">
        <f>H43</f>
        <v>5.6774699999999996</v>
      </c>
      <c r="J43" s="31">
        <f>ROUND(H43*1000,2)</f>
        <v>5677.47</v>
      </c>
      <c r="K43" s="3">
        <v>365</v>
      </c>
      <c r="L43" s="38"/>
      <c r="M43" s="38"/>
      <c r="N43" s="4">
        <f>ROUND(R42*1.45/365,3)</f>
        <v>7.1999999999999995E-2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46.697564</v>
      </c>
      <c r="I46" s="71">
        <f>I47+I53+I63+I68+I77+I85+I98+I103</f>
        <v>46.697564</v>
      </c>
      <c r="J46" s="72">
        <f>J47+J53+J63+J68+J77+J85+J98+J103</f>
        <v>45296.630000000005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2.3348800000000001</v>
      </c>
      <c r="I47" s="25">
        <f>I48+I49+I50+I51+I52</f>
        <v>0</v>
      </c>
      <c r="J47" s="23">
        <f>J48+J49+J50+J51+J52</f>
        <v>2334.88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1.40093</v>
      </c>
      <c r="I49" s="31"/>
      <c r="J49" s="31">
        <f>ROUND(H49*1000,2)</f>
        <v>1400.93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0.93394999999999995</v>
      </c>
      <c r="I50" s="31"/>
      <c r="J50" s="31">
        <f>ROUND(H50*1000,2)</f>
        <v>933.95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3.2688299999999999</v>
      </c>
      <c r="I53" s="26">
        <f>I54+I55+I56+I57+I58+I59+I60+I61+I62</f>
        <v>0</v>
      </c>
      <c r="J53" s="23">
        <f>J54+J55+J56+J57+J58+J59+J60+J61+J62</f>
        <v>3268.83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3.2688299999999999</v>
      </c>
      <c r="I59" s="31"/>
      <c r="J59" s="31">
        <f t="shared" si="3"/>
        <v>3268.83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4.2027799999999997</v>
      </c>
      <c r="I68" s="26">
        <f>I69+I70+I71+I72+I75+I76</f>
        <v>0</v>
      </c>
      <c r="J68" s="23">
        <f>J69+J70+J71+J72+J73+J74+J75+J76</f>
        <v>4202.78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4.2027799999999997</v>
      </c>
      <c r="I76" s="31"/>
      <c r="J76" s="31">
        <f>ROUND(H76*1000,2)</f>
        <v>4202.78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6.5376599999999998</v>
      </c>
      <c r="I77" s="26">
        <f>I78+I79+I80+I81+I82+I83+I84</f>
        <v>0</v>
      </c>
      <c r="J77" s="23">
        <f>J78+J79+J80+J81+J82+J83+J84</f>
        <v>5136.7299999999996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3.2688299999999999</v>
      </c>
      <c r="I78" s="31"/>
      <c r="J78" s="31">
        <f t="shared" ref="J78:J83" si="4">ROUND(H78*1000,2)</f>
        <v>3268.83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1.8678999999999999</v>
      </c>
      <c r="I81" s="31"/>
      <c r="J81" s="31">
        <f t="shared" si="4"/>
        <v>1867.9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1.40093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15.877170000000001</v>
      </c>
      <c r="I85" s="26">
        <f>I86+I87+I88+I89+I90+I91+I92+I93+I94+I95+I96+I97</f>
        <v>0</v>
      </c>
      <c r="J85" s="23">
        <f>J86+J87+J88+J89+J90+J91+J92+J93+J94+J95+J96+J97</f>
        <v>15877.17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5.6037100000000004</v>
      </c>
      <c r="I90" s="31"/>
      <c r="J90" s="31">
        <f t="shared" si="5"/>
        <v>5603.71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7.4716100000000001</v>
      </c>
      <c r="I96" s="31"/>
      <c r="J96" s="31">
        <f t="shared" si="5"/>
        <v>7471.61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2.80185</v>
      </c>
      <c r="I97" s="31"/>
      <c r="J97" s="31">
        <f t="shared" si="5"/>
        <v>2801.85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1.8678999999999999</v>
      </c>
      <c r="I98" s="26">
        <f>I99+I100+I101+I102</f>
        <v>0</v>
      </c>
      <c r="J98" s="23">
        <f>J99+J100+J101+J102</f>
        <v>1867.9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1.8678999999999999</v>
      </c>
      <c r="I99" s="31">
        <v>0</v>
      </c>
      <c r="J99" s="31">
        <f>ROUND(H99*1000,2)</f>
        <v>1867.9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12.608344000000002</v>
      </c>
      <c r="I103" s="25">
        <f>I104+I105+I106+I107+I108</f>
        <v>46.697564</v>
      </c>
      <c r="J103" s="23">
        <f>J104+J105+J106+J107+J108</f>
        <v>12608.34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3.0353400000000001</v>
      </c>
      <c r="I106" s="31"/>
      <c r="J106" s="31">
        <f>ROUND(H106*1000,2)</f>
        <v>3035.34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9.5730040000000027</v>
      </c>
      <c r="I108" s="34">
        <f>J197-I138-H181</f>
        <v>46.697564</v>
      </c>
      <c r="J108" s="31">
        <f>ROUND(H108*1000,2)</f>
        <v>9573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159.12901599999995</v>
      </c>
      <c r="I109" s="71">
        <f>I110+I111+I112+I113+I114+I115+I116+I117+I118+I119+I120+I121+I122+I123+I124+I125+I126+I127+I128+I129+I130+I131+I132+I133+I134+I135+I136+I137+I138</f>
        <v>159.13301599999994</v>
      </c>
      <c r="J109" s="72">
        <f>J110+J111+J112+J113+J114+J115+J116+J117+J118+J119+J120+J121+J122+J123+J124+J125+J126+J127+J128+J129+J130+J131+J132+J133+J134+J135+J136+J137+J138</f>
        <v>149180.39000000001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7106.1500000000005</v>
      </c>
      <c r="H110" s="33">
        <f>ROUND(($I$138*0.05),5)</f>
        <v>7.1061500000000004</v>
      </c>
      <c r="I110" s="31"/>
      <c r="J110" s="31">
        <f t="shared" ref="J110:J137" si="6">ROUND(H110*1000,2)</f>
        <v>7106.15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35530.75</v>
      </c>
      <c r="H111" s="33">
        <f>ROUND(($I$138*0.25),5)</f>
        <v>35.530749999999998</v>
      </c>
      <c r="I111" s="31"/>
      <c r="J111" s="31">
        <f t="shared" si="6"/>
        <v>35530.75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17054.760000000002</v>
      </c>
      <c r="H116" s="32">
        <f>ROUND(($I$138*0.12),5)</f>
        <v>17.054760000000002</v>
      </c>
      <c r="I116" s="31"/>
      <c r="J116" s="31">
        <f t="shared" si="6"/>
        <v>17054.759999999998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1771</v>
      </c>
      <c r="H120" s="34">
        <v>1.7709999999999999</v>
      </c>
      <c r="I120" s="31">
        <v>1.77</v>
      </c>
      <c r="J120" s="31">
        <f t="shared" si="6"/>
        <v>1771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15235</v>
      </c>
      <c r="H121" s="34">
        <v>15.234999999999999</v>
      </c>
      <c r="I121" s="31">
        <v>15.24</v>
      </c>
      <c r="J121" s="31">
        <f t="shared" si="6"/>
        <v>15235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21318.449999999997</v>
      </c>
      <c r="H125" s="32">
        <f>ROUND(($I$138*0.15),5)</f>
        <v>21.318449999999999</v>
      </c>
      <c r="I125" s="31"/>
      <c r="J125" s="31">
        <f t="shared" si="6"/>
        <v>21318.45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15633.53</v>
      </c>
      <c r="H126" s="32">
        <f>ROUND(($I$138*0.11),5)</f>
        <v>15.63353</v>
      </c>
      <c r="I126" s="31"/>
      <c r="J126" s="31">
        <f t="shared" si="6"/>
        <v>15633.53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9948.61</v>
      </c>
      <c r="H128" s="32">
        <f>ROUND(($I$138*0.07),5)</f>
        <v>9.9486100000000004</v>
      </c>
      <c r="I128" s="31"/>
      <c r="J128" s="31">
        <f t="shared" si="6"/>
        <v>9948.61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25582.14</v>
      </c>
      <c r="H129" s="32">
        <f>ROUND(($I$138*0.18),5)</f>
        <v>25.582139999999999</v>
      </c>
      <c r="I129" s="31"/>
      <c r="J129" s="31">
        <f t="shared" si="6"/>
        <v>25582.14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9.9486259999999369</v>
      </c>
      <c r="I138" s="34">
        <f>J197*0.7</f>
        <v>142.12301599999995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32.291040000000002</v>
      </c>
      <c r="I151" s="72">
        <f>I152+I153+I154</f>
        <v>32.29</v>
      </c>
      <c r="J151" s="72">
        <f ca="1">J152+J153+J154</f>
        <v>32291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2690.92</v>
      </c>
      <c r="H152" s="32">
        <f ca="1">ROUND((C152*F152*G152/1000),5)</f>
        <v>32.291040000000002</v>
      </c>
      <c r="I152" s="35">
        <v>32.29</v>
      </c>
      <c r="J152" s="31">
        <f ca="1">ROUND(H152*1000,2)</f>
        <v>32291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14.481999999999999</v>
      </c>
      <c r="I169" s="72">
        <f>I170+I171+I172</f>
        <v>14.48</v>
      </c>
      <c r="J169" s="72">
        <f>J170+J171+J172</f>
        <v>14482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14482</v>
      </c>
      <c r="H170" s="32">
        <v>14.481999999999999</v>
      </c>
      <c r="I170" s="35">
        <v>14.48</v>
      </c>
      <c r="J170" s="31">
        <f>ROUND(H170*1000,2)</f>
        <v>14482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27.373000000000001</v>
      </c>
      <c r="I173" s="72">
        <v>27.37</v>
      </c>
      <c r="J173" s="72">
        <f>ROUND(H173*1000,2)</f>
        <v>27373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3.9830000000000001</v>
      </c>
      <c r="I174" s="72">
        <v>3.98</v>
      </c>
      <c r="J174" s="72">
        <f>ROUND(H174*1000,2)</f>
        <v>3983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14.212300000000001</v>
      </c>
      <c r="I178" s="72">
        <f>I179+I180+I181</f>
        <v>18.88</v>
      </c>
      <c r="J178" s="72">
        <f>J179+J180+J181</f>
        <v>14212.3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14.212300000000001</v>
      </c>
      <c r="I181" s="31">
        <v>18.88</v>
      </c>
      <c r="J181" s="31">
        <f>ROUND(H181*1000,2)</f>
        <v>14212.3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429.41160000000002</v>
      </c>
      <c r="I194" s="62">
        <f>I10+I9+I42+I46+I109+I139+I151+I155+I160+I165+I169+I173+I174+I175+I178+I45</f>
        <v>435.47425999999996</v>
      </c>
      <c r="J194" s="63">
        <f ca="1">J10+J9+J42+J46+J109+J139+J151+J155+J160+J165+J169+J173+J174+J175+J178+J45</f>
        <v>217308.97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f>J195/1000</f>
        <v>429.41159999999996</v>
      </c>
      <c r="I195" s="31">
        <f>J195/1000</f>
        <v>429.41159999999996</v>
      </c>
      <c r="J195" s="31">
        <v>429411.6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435.47425999999996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-6.0626599999999939</v>
      </c>
      <c r="J197" s="82">
        <v>203.03287999999995</v>
      </c>
    </row>
    <row r="198" spans="1:75" hidden="1" x14ac:dyDescent="0.25">
      <c r="H198" s="49">
        <f>H9+H10+H42+H45+H46+H109+H139+H151+H155+H160+H165+H169+H173+H174+H175+H178+H182</f>
        <v>429.41160000000002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00B0F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76.02</v>
      </c>
      <c r="I9" s="72">
        <v>76.02</v>
      </c>
      <c r="J9" s="72">
        <f>ROUND(H9*1000,2)</f>
        <v>76020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105.06654</v>
      </c>
      <c r="I10" s="76">
        <f>I11+I12+I13+I14+I15+I16+I20+I31+I35+I38+I39+I40+I41+I19</f>
        <v>105.06654</v>
      </c>
      <c r="J10" s="72">
        <f>J11+J12+J13+J14+J15+J16+J20+J31+J35+J38+J39+J40+J41+J19</f>
        <v>105066.54000000001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71.040000000000006</v>
      </c>
      <c r="G11" s="31">
        <v>2.29</v>
      </c>
      <c r="H11" s="34">
        <f>ROUND((F11*G11*K11)/1000,5)</f>
        <v>48.641800000000003</v>
      </c>
      <c r="I11" s="31">
        <f t="shared" ref="I11:I30" si="0">H11</f>
        <v>48.641800000000003</v>
      </c>
      <c r="J11" s="31">
        <f>ROUND(F11*G11*K11,2)</f>
        <v>48641.8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106.55999999999999</v>
      </c>
      <c r="G12" s="31">
        <v>2</v>
      </c>
      <c r="H12" s="34">
        <f>ROUND((F12*G12*C12)/1000,5)</f>
        <v>11.082240000000001</v>
      </c>
      <c r="I12" s="31">
        <f t="shared" si="0"/>
        <v>11.082240000000001</v>
      </c>
      <c r="J12" s="31">
        <f>ROUND(F12*G12*K12,2)</f>
        <v>11082.24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6.0909700000000004</v>
      </c>
      <c r="I16" s="31">
        <f t="shared" si="0"/>
        <v>6.0909700000000004</v>
      </c>
      <c r="J16" s="31">
        <f>J17+J18</f>
        <v>6090.9699999999993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71.040000000000006</v>
      </c>
      <c r="G17" s="31">
        <v>3.29</v>
      </c>
      <c r="H17" s="32">
        <f>ROUND((F17*G17*C17)/1000,5)</f>
        <v>2.8046600000000002</v>
      </c>
      <c r="I17" s="31">
        <f t="shared" si="0"/>
        <v>2.8046600000000002</v>
      </c>
      <c r="J17" s="31">
        <f>ROUND(F17*G17*K17,2)</f>
        <v>2804.66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106.55999999999999</v>
      </c>
      <c r="G18" s="31">
        <v>2.57</v>
      </c>
      <c r="H18" s="32">
        <f>ROUND((F18*G18*C18)/1000,5)</f>
        <v>3.2863099999999998</v>
      </c>
      <c r="I18" s="31">
        <f t="shared" si="0"/>
        <v>3.2863099999999998</v>
      </c>
      <c r="J18" s="31">
        <f>ROUND(F18*G18*K18,2)</f>
        <v>3286.31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5.8480500000000006</v>
      </c>
      <c r="I20" s="31">
        <f t="shared" si="0"/>
        <v>5.8480500000000006</v>
      </c>
      <c r="J20" s="31">
        <f>J21+J22+J23+J24+J25+J26+J27+J28+J29+J30</f>
        <v>5848.0500000000011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734</v>
      </c>
      <c r="G21" s="31">
        <v>2.81</v>
      </c>
      <c r="H21" s="32">
        <f t="shared" ref="H21:H30" si="1">ROUND((F21*G21*K21)/1000,5)</f>
        <v>4.9821299999999997</v>
      </c>
      <c r="I21" s="31">
        <f t="shared" si="0"/>
        <v>4.9821299999999997</v>
      </c>
      <c r="J21" s="31">
        <f t="shared" ref="J21:J30" si="2">ROUND(F21*G21*K21,2)</f>
        <v>4982.13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735</v>
      </c>
      <c r="G26" s="31">
        <v>2.64</v>
      </c>
      <c r="H26" s="32">
        <f t="shared" si="1"/>
        <v>0.28132000000000001</v>
      </c>
      <c r="I26" s="31">
        <f t="shared" si="0"/>
        <v>0.28132000000000001</v>
      </c>
      <c r="J26" s="31">
        <f t="shared" si="2"/>
        <v>281.32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10.433579999999999</v>
      </c>
      <c r="I31" s="31">
        <f>I32+I33+I34</f>
        <v>10.433579999999999</v>
      </c>
      <c r="J31" s="31">
        <f>J32+J33+J34</f>
        <v>10433.58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386</v>
      </c>
      <c r="G32" s="31">
        <v>2.0099999999999998</v>
      </c>
      <c r="H32" s="32">
        <f>ROUND(F32*G32*K32/1000,5)</f>
        <v>1.55172</v>
      </c>
      <c r="I32" s="31">
        <f>H32</f>
        <v>1.55172</v>
      </c>
      <c r="J32" s="31">
        <f>ROUND(H32*1000,2)</f>
        <v>1551.72</v>
      </c>
      <c r="K32" s="3">
        <v>2</v>
      </c>
      <c r="L32" s="38"/>
      <c r="M32" s="38">
        <v>386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386</v>
      </c>
      <c r="G33" s="31">
        <v>7.67</v>
      </c>
      <c r="H33" s="32">
        <f>ROUND(G33*F33*K33/1000,5)</f>
        <v>8.8818599999999996</v>
      </c>
      <c r="I33" s="31">
        <f>H33</f>
        <v>8.8818599999999996</v>
      </c>
      <c r="J33" s="31">
        <f>ROUND(H33*1000,2)</f>
        <v>8881.86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247.28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556.38</v>
      </c>
      <c r="G38" s="31">
        <v>1.65</v>
      </c>
      <c r="H38" s="32">
        <f>ROUND((F38*G38*K38)/1000,5)</f>
        <v>0.91803000000000001</v>
      </c>
      <c r="I38" s="31">
        <f>H38</f>
        <v>0.91803000000000001</v>
      </c>
      <c r="J38" s="31">
        <f>ROUND(F38*G38*K38,2)</f>
        <v>918.03</v>
      </c>
      <c r="K38" s="3">
        <v>1</v>
      </c>
      <c r="L38" s="38">
        <f>M37+M38</f>
        <v>556.38</v>
      </c>
      <c r="M38" s="38">
        <v>309.10000000000002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f>IF(N43&gt;0,ROUND(N43*1,2),ROUND(N43*1,2))</f>
        <v>0.08</v>
      </c>
      <c r="G43" s="31">
        <v>0</v>
      </c>
      <c r="H43" s="32">
        <f>ROUND((F43*G43*K43)/1000,5)</f>
        <v>0</v>
      </c>
      <c r="I43" s="31">
        <f>H43</f>
        <v>0</v>
      </c>
      <c r="J43" s="31">
        <f>ROUND(H43*1000,2)</f>
        <v>0</v>
      </c>
      <c r="K43" s="3">
        <v>365</v>
      </c>
      <c r="L43" s="38"/>
      <c r="M43" s="38"/>
      <c r="N43" s="4">
        <f>ROUND(R42*1.45/365,3)</f>
        <v>7.9000000000000001E-2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21.024044000000039</v>
      </c>
      <c r="I46" s="71">
        <f>I47+I53+I63+I68+I77+I85+I98+I103</f>
        <v>21.024044000000039</v>
      </c>
      <c r="J46" s="72">
        <f>J47+J53+J63+J68+J77+J85+J98+J103</f>
        <v>20393.32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1.0511999999999999</v>
      </c>
      <c r="I47" s="25">
        <f>I48+I49+I50+I51+I52</f>
        <v>0</v>
      </c>
      <c r="J47" s="23">
        <f>J48+J49+J50+J51+J52</f>
        <v>1051.2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0.63071999999999995</v>
      </c>
      <c r="I49" s="31"/>
      <c r="J49" s="31">
        <f>ROUND(H49*1000,2)</f>
        <v>630.72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0.42048000000000002</v>
      </c>
      <c r="I50" s="31"/>
      <c r="J50" s="31">
        <f>ROUND(H50*1000,2)</f>
        <v>420.48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1.4716800000000001</v>
      </c>
      <c r="I53" s="26">
        <f>I54+I55+I56+I57+I58+I59+I60+I61+I62</f>
        <v>0</v>
      </c>
      <c r="J53" s="23">
        <f>J54+J55+J56+J57+J58+J59+J60+J61+J62</f>
        <v>1471.68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1.4716800000000001</v>
      </c>
      <c r="I59" s="31"/>
      <c r="J59" s="31">
        <f t="shared" si="3"/>
        <v>1471.68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1.8921600000000001</v>
      </c>
      <c r="I68" s="26">
        <f>I69+I70+I71+I72+I75+I76</f>
        <v>0</v>
      </c>
      <c r="J68" s="23">
        <f>J69+J70+J71+J72+J73+J74+J75+J76</f>
        <v>1892.16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1.8921600000000001</v>
      </c>
      <c r="I76" s="31"/>
      <c r="J76" s="31">
        <f>ROUND(H76*1000,2)</f>
        <v>1892.16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2.9433600000000002</v>
      </c>
      <c r="I77" s="26">
        <f>I78+I79+I80+I81+I82+I83+I84</f>
        <v>0</v>
      </c>
      <c r="J77" s="23">
        <f>J78+J79+J80+J81+J82+J83+J84</f>
        <v>2312.6400000000003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1.4716800000000001</v>
      </c>
      <c r="I78" s="31"/>
      <c r="J78" s="31">
        <f t="shared" ref="J78:J83" si="4">ROUND(H78*1000,2)</f>
        <v>1471.68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0.84096000000000004</v>
      </c>
      <c r="I81" s="31"/>
      <c r="J81" s="31">
        <f t="shared" si="4"/>
        <v>840.96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0.63071999999999995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7.14818</v>
      </c>
      <c r="I85" s="26">
        <f>I86+I87+I88+I89+I90+I91+I92+I93+I94+I95+I96+I97</f>
        <v>0</v>
      </c>
      <c r="J85" s="23">
        <f>J86+J87+J88+J89+J90+J91+J92+J93+J94+J95+J96+J97</f>
        <v>7148.18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2.5228899999999999</v>
      </c>
      <c r="I90" s="31"/>
      <c r="J90" s="31">
        <f t="shared" si="5"/>
        <v>2522.89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3.3638499999999998</v>
      </c>
      <c r="I96" s="31"/>
      <c r="J96" s="31">
        <f t="shared" si="5"/>
        <v>3363.85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1.2614399999999999</v>
      </c>
      <c r="I97" s="31"/>
      <c r="J97" s="31">
        <f t="shared" si="5"/>
        <v>1261.44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0.84096000000000004</v>
      </c>
      <c r="I98" s="26">
        <f>I99+I100+I101+I102</f>
        <v>0</v>
      </c>
      <c r="J98" s="23">
        <f>J99+J100+J101+J102</f>
        <v>840.96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0.84096000000000004</v>
      </c>
      <c r="I99" s="31">
        <v>0</v>
      </c>
      <c r="J99" s="31">
        <f>ROUND(H99*1000,2)</f>
        <v>840.96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5.6765040000000377</v>
      </c>
      <c r="I103" s="25">
        <f>I104+I105+I106+I107+I108</f>
        <v>21.024044000000039</v>
      </c>
      <c r="J103" s="23">
        <f>J104+J105+J106+J107+J108</f>
        <v>5676.5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1.36656</v>
      </c>
      <c r="I106" s="31"/>
      <c r="J106" s="31">
        <f>ROUND(H106*1000,2)</f>
        <v>1366.56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4.309944000000038</v>
      </c>
      <c r="I108" s="34">
        <f>J197-I138-H181</f>
        <v>21.024044000000039</v>
      </c>
      <c r="J108" s="31">
        <f>ROUND(H108*1000,2)</f>
        <v>4309.9399999999996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87.126216000000099</v>
      </c>
      <c r="I109" s="71">
        <f>I110+I111+I112+I113+I114+I115+I116+I117+I118+I119+I120+I121+I122+I123+I124+I125+I126+I127+I128+I129+I130+I131+I132+I133+I134+I135+I136+I137+I138</f>
        <v>87.126216000000085</v>
      </c>
      <c r="J109" s="72">
        <f>J110+J111+J112+J113+J114+J115+J116+J117+J118+J119+J120+J121+J122+J123+J124+J125+J126+J127+J128+J129+J130+J131+J132+J133+J134+J135+J136+J137+J138</f>
        <v>82647.179999999993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3199.31</v>
      </c>
      <c r="H110" s="33">
        <f>ROUND(($I$138*0.05),5)</f>
        <v>3.1993100000000001</v>
      </c>
      <c r="I110" s="31"/>
      <c r="J110" s="31">
        <f t="shared" ref="J110:J137" si="6">ROUND(H110*1000,2)</f>
        <v>3199.31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15996.55</v>
      </c>
      <c r="H111" s="33">
        <f>ROUND(($I$138*0.25),5)</f>
        <v>15.996549999999999</v>
      </c>
      <c r="I111" s="31"/>
      <c r="J111" s="31">
        <f t="shared" si="6"/>
        <v>15996.55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7678.35</v>
      </c>
      <c r="H116" s="32">
        <f>ROUND(($I$138*0.12),5)</f>
        <v>7.67835</v>
      </c>
      <c r="I116" s="31"/>
      <c r="J116" s="31">
        <f t="shared" si="6"/>
        <v>7678.35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23140</v>
      </c>
      <c r="H121" s="34">
        <v>23.14</v>
      </c>
      <c r="I121" s="31">
        <v>23.14</v>
      </c>
      <c r="J121" s="31">
        <f t="shared" si="6"/>
        <v>23140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9597.93</v>
      </c>
      <c r="H125" s="32">
        <f>ROUND(($I$138*0.15),5)</f>
        <v>9.5979299999999999</v>
      </c>
      <c r="I125" s="31"/>
      <c r="J125" s="31">
        <f t="shared" si="6"/>
        <v>9597.93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7038.48</v>
      </c>
      <c r="H126" s="32">
        <f>ROUND(($I$138*0.11),5)</f>
        <v>7.0384799999999998</v>
      </c>
      <c r="I126" s="31"/>
      <c r="J126" s="31">
        <f t="shared" si="6"/>
        <v>7038.48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4479.04</v>
      </c>
      <c r="H128" s="32">
        <f>ROUND(($I$138*0.07),5)</f>
        <v>4.4790400000000004</v>
      </c>
      <c r="I128" s="31"/>
      <c r="J128" s="31">
        <f t="shared" si="6"/>
        <v>4479.04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11517.519999999999</v>
      </c>
      <c r="H129" s="32">
        <f>ROUND(($I$138*0.18),5)</f>
        <v>11.517519999999999</v>
      </c>
      <c r="I129" s="31"/>
      <c r="J129" s="31">
        <f t="shared" si="6"/>
        <v>11517.52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4.4790360000000895</v>
      </c>
      <c r="I138" s="34">
        <f>J197*0.7</f>
        <v>63.986216000000084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32.291040000000002</v>
      </c>
      <c r="I151" s="72">
        <f>I152+I153+I154</f>
        <v>32.29</v>
      </c>
      <c r="J151" s="72">
        <f ca="1">J152+J153+J154</f>
        <v>32291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2690.92</v>
      </c>
      <c r="H152" s="32">
        <f ca="1">ROUND((C152*F152*G152/1000),5)</f>
        <v>32.291040000000002</v>
      </c>
      <c r="I152" s="35">
        <v>32.29</v>
      </c>
      <c r="J152" s="31">
        <f ca="1">ROUND(H152*1000,2)</f>
        <v>32291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21.327999999999999</v>
      </c>
      <c r="I169" s="72">
        <f>I170+I171+I172</f>
        <v>21.33</v>
      </c>
      <c r="J169" s="72">
        <f>J170+J171+J172</f>
        <v>21328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21328</v>
      </c>
      <c r="H170" s="32">
        <v>21.327999999999999</v>
      </c>
      <c r="I170" s="35">
        <v>21.33</v>
      </c>
      <c r="J170" s="31">
        <f>ROUND(H170*1000,2)</f>
        <v>21328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50.463999999999999</v>
      </c>
      <c r="I173" s="72">
        <v>50.46</v>
      </c>
      <c r="J173" s="72">
        <f>ROUND(H173*1000,2)</f>
        <v>50464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6.0960000000000001</v>
      </c>
      <c r="I174" s="72">
        <v>6.1</v>
      </c>
      <c r="J174" s="72">
        <f>ROUND(H174*1000,2)</f>
        <v>6096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1.71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1.71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6.3986200000000002</v>
      </c>
      <c r="I178" s="72">
        <f>I179+I180+I181</f>
        <v>27.81</v>
      </c>
      <c r="J178" s="72">
        <f>J179+J180+J181</f>
        <v>6398.62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6.3986200000000002</v>
      </c>
      <c r="I181" s="31">
        <v>27.81</v>
      </c>
      <c r="J181" s="31">
        <f>ROUND(H181*1000,2)</f>
        <v>6398.62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408.06834000000009</v>
      </c>
      <c r="I194" s="62">
        <f>I10+I9+I42+I46+I109+I139+I151+I155+I160+I165+I169+I173+I174+I175+I178+I45</f>
        <v>431.1906800000001</v>
      </c>
      <c r="J194" s="63">
        <f ca="1">J10+J9+J42+J46+J109+J139+J151+J155+J160+J165+J169+J173+J174+J175+J178+J45</f>
        <v>289131.96999999997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408.06834000000009</v>
      </c>
      <c r="I195" s="31">
        <f>J195/1000</f>
        <v>632.42544999999996</v>
      </c>
      <c r="J195" s="31">
        <v>632425.44999999995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431.1906800000001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201.23476999999986</v>
      </c>
      <c r="J197" s="82">
        <v>91.408880000000124</v>
      </c>
    </row>
    <row r="198" spans="1:75" hidden="1" x14ac:dyDescent="0.25">
      <c r="H198" s="49">
        <f>H9+H10+H42+H45+H46+H109+H139+H151+H155+H160+H165+H169+H173+H174+H175+H178+H182</f>
        <v>408.06834000000009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55.164780000000007</v>
      </c>
      <c r="I9" s="72">
        <v>115.22</v>
      </c>
      <c r="J9" s="72">
        <f>ROUND(H9*1000,2)</f>
        <v>55164.78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84.73214999999999</v>
      </c>
      <c r="I10" s="76">
        <f>I11+I12+I13+I14+I15+I16+I20+I31+I35+I38+I39+I40+I41+I19</f>
        <v>83.835989999999995</v>
      </c>
      <c r="J10" s="72">
        <f>J11+J12+J13+J14+J15+J16+J20+J31+J35+J38+J39+J40+J41+J19</f>
        <v>83835.990000000005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32</v>
      </c>
      <c r="G11" s="31">
        <v>2.29</v>
      </c>
      <c r="H11" s="34">
        <f>ROUND((F11*G11*K11)/1000,5)</f>
        <v>21.910720000000001</v>
      </c>
      <c r="I11" s="31">
        <f t="shared" ref="I11:I30" si="0">H11</f>
        <v>21.910720000000001</v>
      </c>
      <c r="J11" s="31">
        <f>ROUND(F11*G11*K11,2)</f>
        <v>21910.720000000001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64</v>
      </c>
      <c r="G12" s="31">
        <v>2</v>
      </c>
      <c r="H12" s="34">
        <f>ROUND((F12*G12*C12)/1000,5)</f>
        <v>6.6559999999999997</v>
      </c>
      <c r="I12" s="31">
        <f t="shared" si="0"/>
        <v>6.6559999999999997</v>
      </c>
      <c r="J12" s="31">
        <f>ROUND(F12*G12*K12,2)</f>
        <v>6656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3.23712</v>
      </c>
      <c r="I16" s="31">
        <f t="shared" si="0"/>
        <v>3.23712</v>
      </c>
      <c r="J16" s="31">
        <f>J17+J18</f>
        <v>3237.12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32</v>
      </c>
      <c r="G17" s="31">
        <v>3.29</v>
      </c>
      <c r="H17" s="32">
        <f>ROUND((F17*G17*C17)/1000,5)</f>
        <v>1.26336</v>
      </c>
      <c r="I17" s="31">
        <f t="shared" si="0"/>
        <v>1.26336</v>
      </c>
      <c r="J17" s="31">
        <f>ROUND(F17*G17*K17,2)</f>
        <v>1263.3599999999999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64</v>
      </c>
      <c r="G18" s="31">
        <v>2.57</v>
      </c>
      <c r="H18" s="32">
        <f>ROUND((F18*G18*C18)/1000,5)</f>
        <v>1.97376</v>
      </c>
      <c r="I18" s="31">
        <f t="shared" si="0"/>
        <v>1.97376</v>
      </c>
      <c r="J18" s="31">
        <f>ROUND(F18*G18*K18,2)</f>
        <v>1973.76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10.174850000000003</v>
      </c>
      <c r="I20" s="31">
        <f t="shared" si="0"/>
        <v>10.174850000000003</v>
      </c>
      <c r="J20" s="31">
        <f>J21+J22+J23+J24+J25+J26+J27+J28+J29+J30</f>
        <v>10174.849999999997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3351.33</v>
      </c>
      <c r="G21" s="31">
        <v>2.81</v>
      </c>
      <c r="H21" s="32">
        <f t="shared" ref="H21:H30" si="1">ROUND((F21*G21*K21)/1000,5)</f>
        <v>9.4172399999999996</v>
      </c>
      <c r="I21" s="31">
        <f t="shared" si="0"/>
        <v>9.4172399999999996</v>
      </c>
      <c r="J21" s="31">
        <f t="shared" ref="J21:J30" si="2">ROUND(F21*G21*K21,2)</f>
        <v>9417.24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640</v>
      </c>
      <c r="G26" s="31">
        <v>2.64</v>
      </c>
      <c r="H26" s="32">
        <f t="shared" si="1"/>
        <v>0.12672</v>
      </c>
      <c r="I26" s="31">
        <f t="shared" si="0"/>
        <v>0.12672</v>
      </c>
      <c r="J26" s="31">
        <f t="shared" si="2"/>
        <v>126.72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17.97495</v>
      </c>
      <c r="I31" s="31">
        <f>I32+I33+I34</f>
        <v>17.97495</v>
      </c>
      <c r="J31" s="31">
        <f>J32+J33+J34</f>
        <v>17974.95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665</v>
      </c>
      <c r="G32" s="31">
        <v>2.0099999999999998</v>
      </c>
      <c r="H32" s="32">
        <f>ROUND(F32*G32*K32/1000,5)</f>
        <v>2.6732999999999998</v>
      </c>
      <c r="I32" s="31">
        <f>H32</f>
        <v>2.6732999999999998</v>
      </c>
      <c r="J32" s="31">
        <f>ROUND(H32*1000,2)</f>
        <v>2673.3</v>
      </c>
      <c r="K32" s="3">
        <v>2</v>
      </c>
      <c r="L32" s="38"/>
      <c r="M32" s="38">
        <v>665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665</v>
      </c>
      <c r="G33" s="31">
        <v>7.67</v>
      </c>
      <c r="H33" s="32">
        <f>ROUND(G33*F33*K33/1000,5)</f>
        <v>15.30165</v>
      </c>
      <c r="I33" s="31">
        <f>H33</f>
        <v>15.30165</v>
      </c>
      <c r="J33" s="31">
        <f>ROUND(H33*1000,2)</f>
        <v>15301.65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0.89615999999999996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8</v>
      </c>
      <c r="G37" s="31">
        <v>56.01</v>
      </c>
      <c r="H37" s="32">
        <f>ROUND(G37*F37*C37/1000,5)</f>
        <v>0.89615999999999996</v>
      </c>
      <c r="I37" s="31"/>
      <c r="J37" s="31"/>
      <c r="L37" s="38"/>
      <c r="M37" s="38">
        <v>483.52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1087.92</v>
      </c>
      <c r="G38" s="31">
        <v>1.65</v>
      </c>
      <c r="H38" s="32">
        <f>ROUND((F38*G38*K38)/1000,5)</f>
        <v>1.7950699999999999</v>
      </c>
      <c r="I38" s="31">
        <f>H38</f>
        <v>1.7950699999999999</v>
      </c>
      <c r="J38" s="31">
        <f>ROUND(F38*G38*K38,2)</f>
        <v>1795.07</v>
      </c>
      <c r="K38" s="3">
        <v>1</v>
      </c>
      <c r="L38" s="38">
        <f>M37+M38</f>
        <v>1087.92</v>
      </c>
      <c r="M38" s="38">
        <v>604.4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21.898800000000001</v>
      </c>
      <c r="I42" s="72">
        <f>I43+I44</f>
        <v>21.898800000000001</v>
      </c>
      <c r="J42" s="72">
        <f>J43+J44</f>
        <v>21898.799999999999</v>
      </c>
      <c r="K42" s="73"/>
      <c r="Q42" s="74" t="s">
        <v>327</v>
      </c>
      <c r="R42" s="74">
        <v>69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0.27</v>
      </c>
      <c r="G43" s="31">
        <v>222.21</v>
      </c>
      <c r="H43" s="32">
        <f>ROUND((F43*G43*K43)/1000,5)</f>
        <v>21.898800000000001</v>
      </c>
      <c r="I43" s="31">
        <f>H43</f>
        <v>21.898800000000001</v>
      </c>
      <c r="J43" s="31">
        <f>ROUND(H43*1000,2)</f>
        <v>21898.799999999999</v>
      </c>
      <c r="K43" s="3">
        <v>365</v>
      </c>
      <c r="L43" s="38"/>
      <c r="M43" s="38"/>
      <c r="N43" s="4">
        <f>ROUND(R42*1.45/365,3)</f>
        <v>0.27400000000000002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36.771067000000031</v>
      </c>
      <c r="I46" s="71">
        <f>I47+I53+I63+I68+I77+I85+I98+I103</f>
        <v>36.771067000000038</v>
      </c>
      <c r="J46" s="72">
        <f>J47+J53+J63+J68+J77+J85+J98+J103</f>
        <v>35667.94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1.8385499999999999</v>
      </c>
      <c r="I47" s="25">
        <f>I48+I49+I50+I51+I52</f>
        <v>0</v>
      </c>
      <c r="J47" s="23">
        <f>J48+J49+J50+J51+J52</f>
        <v>1838.5500000000002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1.1031299999999999</v>
      </c>
      <c r="I49" s="31"/>
      <c r="J49" s="31">
        <f>ROUND(H49*1000,2)</f>
        <v>1103.1300000000001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0.73541999999999996</v>
      </c>
      <c r="I50" s="31"/>
      <c r="J50" s="31">
        <f>ROUND(H50*1000,2)</f>
        <v>735.42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2.5739700000000001</v>
      </c>
      <c r="I53" s="26">
        <f>I54+I55+I56+I57+I58+I59+I60+I61+I62</f>
        <v>0</v>
      </c>
      <c r="J53" s="23">
        <f>J54+J55+J56+J57+J58+J59+J60+J61+J62</f>
        <v>2573.9699999999998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2.5739700000000001</v>
      </c>
      <c r="I59" s="31"/>
      <c r="J59" s="31">
        <f t="shared" si="3"/>
        <v>2573.9699999999998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3.3094000000000001</v>
      </c>
      <c r="I68" s="26">
        <f>I69+I70+I71+I72+I75+I76</f>
        <v>0</v>
      </c>
      <c r="J68" s="23">
        <f>J69+J70+J71+J72+J73+J74+J75+J76</f>
        <v>3309.4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3.3094000000000001</v>
      </c>
      <c r="I76" s="31"/>
      <c r="J76" s="31">
        <f>ROUND(H76*1000,2)</f>
        <v>3309.4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5.1479400000000002</v>
      </c>
      <c r="I77" s="26">
        <f>I78+I79+I80+I81+I82+I83+I84</f>
        <v>0</v>
      </c>
      <c r="J77" s="23">
        <f>J78+J79+J80+J81+J82+J83+J84</f>
        <v>4044.8099999999995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2.5739700000000001</v>
      </c>
      <c r="I78" s="31"/>
      <c r="J78" s="31">
        <f t="shared" ref="J78:J83" si="4">ROUND(H78*1000,2)</f>
        <v>2573.9699999999998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1.4708399999999999</v>
      </c>
      <c r="I81" s="31"/>
      <c r="J81" s="31">
        <f t="shared" si="4"/>
        <v>1470.84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1.1031299999999999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12.50216</v>
      </c>
      <c r="I85" s="26">
        <f>I86+I87+I88+I89+I90+I91+I92+I93+I94+I95+I96+I97</f>
        <v>0</v>
      </c>
      <c r="J85" s="23">
        <f>J86+J87+J88+J89+J90+J91+J92+J93+J94+J95+J96+J97</f>
        <v>12502.16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4.4125300000000003</v>
      </c>
      <c r="I90" s="31"/>
      <c r="J90" s="31">
        <f t="shared" si="5"/>
        <v>4412.53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5.8833700000000002</v>
      </c>
      <c r="I96" s="31"/>
      <c r="J96" s="31">
        <f t="shared" si="5"/>
        <v>5883.37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2.2062599999999999</v>
      </c>
      <c r="I97" s="31"/>
      <c r="J97" s="31">
        <f t="shared" si="5"/>
        <v>2206.2600000000002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1.4708399999999999</v>
      </c>
      <c r="I98" s="26">
        <f>I99+I100+I101+I102</f>
        <v>0</v>
      </c>
      <c r="J98" s="23">
        <f>J99+J100+J101+J102</f>
        <v>1470.84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1.4708399999999999</v>
      </c>
      <c r="I99" s="31">
        <v>0</v>
      </c>
      <c r="J99" s="31">
        <f>ROUND(H99*1000,2)</f>
        <v>1470.84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9.928207000000036</v>
      </c>
      <c r="I103" s="25">
        <f>I104+I105+I106+I107+I108</f>
        <v>36.771067000000038</v>
      </c>
      <c r="J103" s="23">
        <f>J104+J105+J106+J107+J108</f>
        <v>9928.2099999999991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2.39012</v>
      </c>
      <c r="I106" s="31"/>
      <c r="J106" s="31">
        <f>ROUND(H106*1000,2)</f>
        <v>2390.12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7.5380870000000364</v>
      </c>
      <c r="I108" s="34">
        <f>J197-I138-H181</f>
        <v>36.771067000000038</v>
      </c>
      <c r="J108" s="31">
        <f>ROUND(H108*1000,2)</f>
        <v>7538.09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152.65493300000009</v>
      </c>
      <c r="I109" s="71">
        <f>I110+I111+I112+I113+I114+I115+I116+I117+I118+I119+I120+I121+I122+I123+I124+I125+I126+I127+I128+I129+I130+I131+I132+I133+I134+I135+I136+I137+I138</f>
        <v>152.65193300000007</v>
      </c>
      <c r="J109" s="72">
        <f>J110+J111+J112+J113+J114+J115+J116+J117+J118+J119+J120+J121+J122+J123+J124+J125+J126+J127+J128+J129+J130+J131+J132+J133+J134+J135+J136+J137+J138</f>
        <v>144821.1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5595.6</v>
      </c>
      <c r="H110" s="33">
        <f>ROUND(($I$138*0.05),5)</f>
        <v>5.5956000000000001</v>
      </c>
      <c r="I110" s="31"/>
      <c r="J110" s="31">
        <f t="shared" ref="J110:J137" si="6">ROUND(H110*1000,2)</f>
        <v>5595.6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27977.98</v>
      </c>
      <c r="H111" s="33">
        <f>ROUND(($I$138*0.25),5)</f>
        <v>27.977979999999999</v>
      </c>
      <c r="I111" s="31"/>
      <c r="J111" s="31">
        <f t="shared" si="6"/>
        <v>27977.98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13429.43</v>
      </c>
      <c r="H116" s="32">
        <f>ROUND(($I$138*0.12),5)</f>
        <v>13.42943</v>
      </c>
      <c r="I116" s="31"/>
      <c r="J116" s="31">
        <f t="shared" si="6"/>
        <v>13429.43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7749</v>
      </c>
      <c r="H120" s="34">
        <v>7.7489999999999997</v>
      </c>
      <c r="I120" s="31">
        <v>7.75</v>
      </c>
      <c r="J120" s="31">
        <f t="shared" si="6"/>
        <v>7749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32994</v>
      </c>
      <c r="H121" s="34">
        <v>32.994</v>
      </c>
      <c r="I121" s="31">
        <v>32.99</v>
      </c>
      <c r="J121" s="31">
        <f t="shared" si="6"/>
        <v>32994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16786.79</v>
      </c>
      <c r="H125" s="32">
        <f>ROUND(($I$138*0.15),5)</f>
        <v>16.78679</v>
      </c>
      <c r="I125" s="31"/>
      <c r="J125" s="31">
        <f t="shared" si="6"/>
        <v>16786.79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12310.31</v>
      </c>
      <c r="H126" s="32">
        <f>ROUND(($I$138*0.11),5)</f>
        <v>12.310309999999999</v>
      </c>
      <c r="I126" s="31"/>
      <c r="J126" s="31">
        <f t="shared" si="6"/>
        <v>12310.31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7833.84</v>
      </c>
      <c r="H128" s="32">
        <f>ROUND(($I$138*0.07),5)</f>
        <v>7.8338400000000004</v>
      </c>
      <c r="I128" s="31"/>
      <c r="J128" s="31">
        <f t="shared" si="6"/>
        <v>7833.84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20144.150000000001</v>
      </c>
      <c r="H129" s="32">
        <f>ROUND(($I$138*0.18),5)</f>
        <v>20.14415</v>
      </c>
      <c r="I129" s="31"/>
      <c r="J129" s="31">
        <f t="shared" si="6"/>
        <v>20144.150000000001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7.8338330000000695</v>
      </c>
      <c r="I138" s="34">
        <f>J197*0.7</f>
        <v>111.91193300000008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36.131039999999999</v>
      </c>
      <c r="I151" s="72">
        <f>I152+I153+I154</f>
        <v>36.130000000000003</v>
      </c>
      <c r="J151" s="72">
        <f ca="1">J152+J153+J154</f>
        <v>36131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3010.92</v>
      </c>
      <c r="H152" s="32">
        <f ca="1">ROUND((C152*F152*G152/1000),5)</f>
        <v>36.131039999999999</v>
      </c>
      <c r="I152" s="35">
        <v>36.130000000000003</v>
      </c>
      <c r="J152" s="31">
        <f ca="1">ROUND(H152*1000,2)</f>
        <v>36131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30.810960000000001</v>
      </c>
      <c r="I155" s="72">
        <f>I156+I157+I158+I159</f>
        <v>30.81</v>
      </c>
      <c r="J155" s="72">
        <f ca="1">J156+J157+J158+J159</f>
        <v>30811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1</v>
      </c>
      <c r="G157" s="31">
        <f ca="1">IF(F157&gt;0,J157/C157/F157,0)</f>
        <v>2567.58</v>
      </c>
      <c r="H157" s="34">
        <f ca="1">ROUND((C157*F157*G157/1000),5)</f>
        <v>30.810960000000001</v>
      </c>
      <c r="I157" s="31">
        <v>30.81</v>
      </c>
      <c r="J157" s="31">
        <f ca="1">ROUND(H157*1000,2)</f>
        <v>30811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32.326000000000001</v>
      </c>
      <c r="I169" s="72">
        <f>I170+I171+I172</f>
        <v>32.33</v>
      </c>
      <c r="J169" s="72">
        <f>J170+J171+J172</f>
        <v>32326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32326</v>
      </c>
      <c r="H170" s="32">
        <v>32.326000000000001</v>
      </c>
      <c r="I170" s="35">
        <v>32.33</v>
      </c>
      <c r="J170" s="31">
        <f>ROUND(H170*1000,2)</f>
        <v>32326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76.010000000000005</v>
      </c>
      <c r="I173" s="72">
        <v>76.010000000000005</v>
      </c>
      <c r="J173" s="72">
        <f>ROUND(H173*1000,2)</f>
        <v>76010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11.702999999999999</v>
      </c>
      <c r="I174" s="72">
        <v>11.7</v>
      </c>
      <c r="J174" s="72">
        <f>ROUND(H174*1000,2)</f>
        <v>11703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8.5299999999999994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8.5299999999999994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11.191190000000001</v>
      </c>
      <c r="I178" s="72">
        <f>I179+I180+I181</f>
        <v>42.15</v>
      </c>
      <c r="J178" s="72">
        <f>J179+J180+J181</f>
        <v>11191.19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11.191190000000001</v>
      </c>
      <c r="I181" s="31">
        <v>42.15</v>
      </c>
      <c r="J181" s="31">
        <f>ROUND(H181*1000,2)</f>
        <v>11191.19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551.64780000000007</v>
      </c>
      <c r="I194" s="62">
        <f>I10+I9+I42+I46+I109+I139+I151+I155+I160+I165+I169+I173+I174+I175+I178+I45</f>
        <v>650.29167000000007</v>
      </c>
      <c r="J194" s="63">
        <f ca="1">J10+J9+J42+J46+J109+J139+J151+J155+J160+J165+J169+J173+J174+J175+J178+J45</f>
        <v>462814.85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551.64780000000007</v>
      </c>
      <c r="I195" s="31">
        <f>J195/1000</f>
        <v>670.12757999999997</v>
      </c>
      <c r="J195" s="31">
        <v>670127.57999999996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650.29167000000007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19.835909999999899</v>
      </c>
      <c r="J197" s="82">
        <v>159.87419000000011</v>
      </c>
    </row>
    <row r="198" spans="1:75" hidden="1" x14ac:dyDescent="0.25">
      <c r="H198" s="49">
        <f>H9+H10+H42+H45+H46+H109+H139+H151+H155+H160+H165+H169+H173+H174+H175+H178+H182</f>
        <v>551.64780000000007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24.6189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50.13</v>
      </c>
      <c r="I9" s="72">
        <v>50.13</v>
      </c>
      <c r="J9" s="72">
        <f>ROUND(H9*1000,2)</f>
        <v>50130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39.777369999999998</v>
      </c>
      <c r="I10" s="76">
        <f>I11+I12+I13+I14+I15+I16+I20+I31+I35+I38+I39+I40+I41+I19</f>
        <v>39.777369999999998</v>
      </c>
      <c r="J10" s="72">
        <f>J11+J12+J13+J14+J15+J16+J20+J31+J35+J38+J39+J40+J41+J19</f>
        <v>33861.280000000006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28.44</v>
      </c>
      <c r="G11" s="31">
        <v>1.67</v>
      </c>
      <c r="H11" s="34">
        <f>ROUND((F11*G11*K11)/1000,5)</f>
        <v>14.200950000000001</v>
      </c>
      <c r="I11" s="31">
        <f>H11</f>
        <v>14.200950000000001</v>
      </c>
      <c r="J11" s="31">
        <f>ROUND(F11*G11*K11,2)</f>
        <v>14200.95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42.66</v>
      </c>
      <c r="G12" s="31">
        <v>1.27</v>
      </c>
      <c r="H12" s="34">
        <f>ROUND((F12*G12*C12)/1000,5)</f>
        <v>5.6345299999999998</v>
      </c>
      <c r="I12" s="31">
        <f>H12</f>
        <v>5.6345299999999998</v>
      </c>
      <c r="J12" s="31">
        <f>ROUND(F12*G12*K12,2)</f>
        <v>2817.27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6.1976500000000003</v>
      </c>
      <c r="I16" s="31">
        <f t="shared" ref="I16:I29" si="0">H16</f>
        <v>6.1976500000000003</v>
      </c>
      <c r="J16" s="31">
        <f>J17+J18</f>
        <v>3098.8199999999997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28.44</v>
      </c>
      <c r="G17" s="31">
        <v>4.07</v>
      </c>
      <c r="H17" s="32">
        <f>ROUND((F17*G17*C17)/1000,5)</f>
        <v>2.7780200000000002</v>
      </c>
      <c r="I17" s="31">
        <f t="shared" si="0"/>
        <v>2.7780200000000002</v>
      </c>
      <c r="J17" s="31">
        <f>ROUND(F17*G17*K17,2)</f>
        <v>1389.01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42.66</v>
      </c>
      <c r="G18" s="31">
        <v>3.34</v>
      </c>
      <c r="H18" s="32">
        <f>ROUND((F18*G18*C18)/1000,5)</f>
        <v>3.4196300000000002</v>
      </c>
      <c r="I18" s="31">
        <f t="shared" si="0"/>
        <v>3.4196300000000002</v>
      </c>
      <c r="J18" s="31">
        <f>ROUND(F18*G18*K18,2)</f>
        <v>1709.81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3.5708800000000003</v>
      </c>
      <c r="I20" s="31">
        <f t="shared" si="0"/>
        <v>3.5708800000000003</v>
      </c>
      <c r="J20" s="31">
        <f>J21+J22+J23+J24+J25+J26+J27+J28+J29+J30</f>
        <v>3570.8799999999997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1146.67</v>
      </c>
      <c r="G21" s="31">
        <v>2.81</v>
      </c>
      <c r="H21" s="32">
        <f t="shared" ref="H21:H30" si="1">ROUND((F21*G21*K21)/1000,5)</f>
        <v>3.22214</v>
      </c>
      <c r="I21" s="31">
        <f t="shared" si="0"/>
        <v>3.22214</v>
      </c>
      <c r="J21" s="31">
        <f t="shared" ref="J21:J29" si="2">ROUND(F21*G21*K21,2)</f>
        <v>3222.14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737</v>
      </c>
      <c r="G26" s="31">
        <v>2.64</v>
      </c>
      <c r="H26" s="32">
        <f t="shared" si="1"/>
        <v>0.11262</v>
      </c>
      <c r="I26" s="31">
        <f t="shared" si="0"/>
        <v>0.11262</v>
      </c>
      <c r="J26" s="31">
        <f t="shared" si="2"/>
        <v>112.62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9.8389199999999999</v>
      </c>
      <c r="I31" s="31">
        <f>I32+I33+I34</f>
        <v>9.8389199999999999</v>
      </c>
      <c r="J31" s="31">
        <f>J32+J33+J34</f>
        <v>9838.92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364</v>
      </c>
      <c r="G32" s="31">
        <v>2.0099999999999998</v>
      </c>
      <c r="H32" s="32">
        <f>ROUND(F32*G32*K32/1000,5)</f>
        <v>1.4632799999999999</v>
      </c>
      <c r="I32" s="31">
        <f>H32</f>
        <v>1.4632799999999999</v>
      </c>
      <c r="J32" s="31">
        <f>ROUND(H32*1000,2)</f>
        <v>1463.28</v>
      </c>
      <c r="K32" s="3">
        <v>2</v>
      </c>
      <c r="L32" s="38"/>
      <c r="M32" s="38">
        <v>364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364</v>
      </c>
      <c r="G33" s="31">
        <v>7.67</v>
      </c>
      <c r="H33" s="32">
        <f>ROUND(G33*F33*K33/1000,5)</f>
        <v>8.3756400000000006</v>
      </c>
      <c r="I33" s="31">
        <f>H33</f>
        <v>8.3756400000000006</v>
      </c>
      <c r="J33" s="31">
        <f>ROUND(H33*1000,2)</f>
        <v>8375.64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42.4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95.4</v>
      </c>
      <c r="G38" s="31">
        <v>1.65</v>
      </c>
      <c r="H38" s="32">
        <f>ROUND((F38*G38*K38)/1000,5)</f>
        <v>0.15740999999999999</v>
      </c>
      <c r="I38" s="31">
        <f>H38</f>
        <v>0.15740999999999999</v>
      </c>
      <c r="J38" s="31">
        <f>ROUND(F38*G38*K38,2)</f>
        <v>157.41</v>
      </c>
      <c r="K38" s="3">
        <v>1</v>
      </c>
      <c r="L38" s="38">
        <f>M37+M38</f>
        <v>95.4</v>
      </c>
      <c r="M38" s="38">
        <v>53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35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0.13900000000000001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32.356275000000011</v>
      </c>
      <c r="I46" s="71">
        <f>I47+I53+I63+I68+I77+I85+I98+I103</f>
        <v>32.356275000000011</v>
      </c>
      <c r="J46" s="72">
        <f>J47+J53+J63+J68+J77+J85+J98+J103</f>
        <v>31385.59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1.61782</v>
      </c>
      <c r="I47" s="25">
        <f>I48+I49+I50+I51+I52</f>
        <v>0</v>
      </c>
      <c r="J47" s="23">
        <f>J48+J49+J50+J51+J52</f>
        <v>1617.8200000000002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0.97069000000000005</v>
      </c>
      <c r="I49" s="31"/>
      <c r="J49" s="31">
        <f>ROUND(H49*1000,2)</f>
        <v>970.69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0.64712999999999998</v>
      </c>
      <c r="I50" s="31"/>
      <c r="J50" s="31">
        <f>ROUND(H50*1000,2)</f>
        <v>647.13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2.2649400000000002</v>
      </c>
      <c r="I53" s="26">
        <f>I54+I55+I56+I57+I58+I59+I60+I61+I62</f>
        <v>0</v>
      </c>
      <c r="J53" s="23">
        <f>J54+J55+J56+J57+J58+J59+J60+J61+J62</f>
        <v>2264.94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2.2649400000000002</v>
      </c>
      <c r="I59" s="31"/>
      <c r="J59" s="31">
        <f t="shared" si="3"/>
        <v>2264.94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2.9120599999999999</v>
      </c>
      <c r="I68" s="26">
        <f>I69+I70+I71+I72+I75+I76</f>
        <v>0</v>
      </c>
      <c r="J68" s="23">
        <f>J69+J70+J71+J72+J73+J74+J75+J76</f>
        <v>2912.06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2.9120599999999999</v>
      </c>
      <c r="I76" s="31"/>
      <c r="J76" s="31">
        <f>ROUND(H76*1000,2)</f>
        <v>2912.06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4.5298800000000004</v>
      </c>
      <c r="I77" s="26">
        <f>I78+I79+I80+I81+I82+I83+I84</f>
        <v>0</v>
      </c>
      <c r="J77" s="23">
        <f>J78+J79+J80+J81+J82+J83+J84</f>
        <v>3559.19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2.2649400000000002</v>
      </c>
      <c r="I78" s="31"/>
      <c r="J78" s="31">
        <f t="shared" ref="J78:J83" si="4">ROUND(H78*1000,2)</f>
        <v>2264.94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1.2942499999999999</v>
      </c>
      <c r="I81" s="31"/>
      <c r="J81" s="31">
        <f t="shared" si="4"/>
        <v>1294.25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0.97069000000000005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11.00113</v>
      </c>
      <c r="I85" s="26">
        <f>I86+I87+I88+I89+I90+I91+I92+I93+I94+I95+I96+I97</f>
        <v>0</v>
      </c>
      <c r="J85" s="23">
        <f>J86+J87+J88+J89+J90+J91+J92+J93+J94+J95+J96+J97</f>
        <v>11001.130000000001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3.8827500000000001</v>
      </c>
      <c r="I90" s="31"/>
      <c r="J90" s="31">
        <f t="shared" si="5"/>
        <v>3882.75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5.1769999999999996</v>
      </c>
      <c r="I96" s="31"/>
      <c r="J96" s="31">
        <f t="shared" si="5"/>
        <v>5177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1.9413800000000001</v>
      </c>
      <c r="I97" s="31"/>
      <c r="J97" s="31">
        <f t="shared" si="5"/>
        <v>1941.38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1.2942499999999999</v>
      </c>
      <c r="I98" s="26">
        <f>I99+I100+I101+I102</f>
        <v>0</v>
      </c>
      <c r="J98" s="23">
        <f>J99+J100+J101+J102</f>
        <v>1294.25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1.2942499999999999</v>
      </c>
      <c r="I99" s="31">
        <v>0</v>
      </c>
      <c r="J99" s="31">
        <f>ROUND(H99*1000,2)</f>
        <v>1294.25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8.736195000000011</v>
      </c>
      <c r="I103" s="25">
        <f>I104+I105+I106+I107+I108</f>
        <v>32.356275000000011</v>
      </c>
      <c r="J103" s="23">
        <f>J104+J105+J106+J107+J108</f>
        <v>8736.2000000000007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2.1031599999999999</v>
      </c>
      <c r="I106" s="31"/>
      <c r="J106" s="31">
        <f>ROUND(H106*1000,2)</f>
        <v>2103.16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6.6330350000000111</v>
      </c>
      <c r="I108" s="34">
        <f>J197-I138-H181</f>
        <v>32.356275000000011</v>
      </c>
      <c r="J108" s="31">
        <f>ROUND(H108*1000,2)</f>
        <v>6633.04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105.98561500000001</v>
      </c>
      <c r="I109" s="71">
        <f>I110+I111+I112+I113+I114+I115+I116+I117+I118+I119+I120+I121+I122+I123+I124+I125+I126+I127+I128+I129+I130+I131+I132+I133+I134+I135+I136+I137+I138</f>
        <v>105.985615</v>
      </c>
      <c r="J109" s="72">
        <f>J110+J111+J112+J113+J114+J115+J116+J117+J118+J119+J120+J121+J122+J123+J124+J125+J126+J127+J128+J129+J130+J131+J132+J133+J134+J135+J136+J137+J138</f>
        <v>99092.31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4923.78</v>
      </c>
      <c r="H110" s="33">
        <f>ROUND(($I$138*0.05),5)</f>
        <v>4.9237799999999998</v>
      </c>
      <c r="I110" s="31"/>
      <c r="J110" s="31">
        <f t="shared" ref="J110:J137" si="6">ROUND(H110*1000,2)</f>
        <v>4923.78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24618.9</v>
      </c>
      <c r="H111" s="33">
        <f>ROUND(($I$138*0.25),5)</f>
        <v>24.6189</v>
      </c>
      <c r="I111" s="31"/>
      <c r="J111" s="31">
        <f t="shared" si="6"/>
        <v>24618.9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11817.07</v>
      </c>
      <c r="H116" s="32">
        <f>ROUND(($I$138*0.12),5)</f>
        <v>11.817069999999999</v>
      </c>
      <c r="I116" s="31"/>
      <c r="J116" s="31">
        <f t="shared" si="6"/>
        <v>11817.07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7510</v>
      </c>
      <c r="H121" s="34">
        <v>7.51</v>
      </c>
      <c r="I121" s="31">
        <v>7.51</v>
      </c>
      <c r="J121" s="31">
        <f t="shared" si="6"/>
        <v>7510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14771.34</v>
      </c>
      <c r="H125" s="32">
        <f>ROUND(($I$138*0.15),5)</f>
        <v>14.77134</v>
      </c>
      <c r="I125" s="31"/>
      <c r="J125" s="31">
        <f t="shared" si="6"/>
        <v>14771.34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10832.32</v>
      </c>
      <c r="H126" s="32">
        <f>ROUND(($I$138*0.11),5)</f>
        <v>10.832319999999999</v>
      </c>
      <c r="I126" s="31"/>
      <c r="J126" s="31">
        <f t="shared" si="6"/>
        <v>10832.32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6893.29</v>
      </c>
      <c r="H128" s="32">
        <f>ROUND(($I$138*0.07),5)</f>
        <v>6.8932900000000004</v>
      </c>
      <c r="I128" s="31"/>
      <c r="J128" s="31">
        <f t="shared" si="6"/>
        <v>6893.29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17725.61</v>
      </c>
      <c r="H129" s="32">
        <f>ROUND(($I$138*0.18),5)</f>
        <v>17.72561</v>
      </c>
      <c r="I129" s="31"/>
      <c r="J129" s="31">
        <f t="shared" si="6"/>
        <v>17725.61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6.8933049999999962</v>
      </c>
      <c r="I138" s="34">
        <f>J197*0.7</f>
        <v>98.475614999999991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7.9279999999999999</v>
      </c>
      <c r="I165" s="72">
        <f>I166+I167+I168</f>
        <v>7.93</v>
      </c>
      <c r="J165" s="72">
        <f>J166+J167+J168</f>
        <v>7928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7928</v>
      </c>
      <c r="H166" s="34">
        <v>7.9279999999999999</v>
      </c>
      <c r="I166" s="31">
        <v>7.93</v>
      </c>
      <c r="J166" s="31">
        <f>ROUND(H166*1000,2)</f>
        <v>7928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14.064</v>
      </c>
      <c r="I169" s="72">
        <f>I170+I171+I172</f>
        <v>14.06</v>
      </c>
      <c r="J169" s="72">
        <f>J170+J171+J172</f>
        <v>14064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14064</v>
      </c>
      <c r="H170" s="32">
        <v>14.064</v>
      </c>
      <c r="I170" s="35">
        <v>14.06</v>
      </c>
      <c r="J170" s="31">
        <f>ROUND(H170*1000,2)</f>
        <v>14064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7.2409999999999997</v>
      </c>
      <c r="I173" s="72">
        <v>7.24</v>
      </c>
      <c r="J173" s="72">
        <f>ROUND(H173*1000,2)</f>
        <v>7241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8.3580000000000005</v>
      </c>
      <c r="I174" s="72">
        <v>8.36</v>
      </c>
      <c r="J174" s="72">
        <f>ROUND(H174*1000,2)</f>
        <v>8358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9.8475599999999996</v>
      </c>
      <c r="I178" s="72">
        <f>I179+I180+I181</f>
        <v>18.29</v>
      </c>
      <c r="J178" s="72">
        <f>J179+J180+J181</f>
        <v>9847.56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9.8475599999999996</v>
      </c>
      <c r="I181" s="31">
        <v>18.29</v>
      </c>
      <c r="J181" s="31">
        <f>ROUND(H181*1000,2)</f>
        <v>9847.56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275.68781999999999</v>
      </c>
      <c r="I194" s="62">
        <f>I10+I9+I42+I46+I109+I139+I151+I155+I160+I165+I169+I173+I174+I175+I178+I45</f>
        <v>284.12926000000004</v>
      </c>
      <c r="J194" s="63">
        <f ca="1">J10+J9+J42+J46+J109+J139+J151+J155+J160+J165+J169+J173+J174+J175+J178+J45</f>
        <v>137997.76000000001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275.68781999999999</v>
      </c>
      <c r="I195" s="31">
        <f>J195/1000</f>
        <v>326.16881999999998</v>
      </c>
      <c r="J195" s="31">
        <v>326168.82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284.12926000000004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42.039559999999938</v>
      </c>
      <c r="J197" s="82">
        <v>140.67945</v>
      </c>
    </row>
    <row r="198" spans="1:75" hidden="1" x14ac:dyDescent="0.25">
      <c r="H198" s="49">
        <f>H9+H10+H42+H45+H46+H109+H139+H151+H155+H160+H165+H169+H173+H174+H175+H178+H182</f>
        <v>275.68781999999999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100.89677399999999</v>
      </c>
      <c r="I9" s="72">
        <v>186.29</v>
      </c>
      <c r="J9" s="72">
        <f>ROUND(H9*1000,2)</f>
        <v>100896.77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133.39859999999999</v>
      </c>
      <c r="I10" s="76">
        <f>I11+I12+I13+I14+I15+I16+I20+I31+I35+I38+I39+I40+I41+I19</f>
        <v>133.39859999999999</v>
      </c>
      <c r="J10" s="72">
        <f>J11+J12+J13+J14+J15+J16+J20+J31+J35+J38+J39+J40+J41+J19</f>
        <v>133398.6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41.83</v>
      </c>
      <c r="G11" s="31">
        <v>2.29</v>
      </c>
      <c r="H11" s="34">
        <f>ROUND((F11*G11*K11)/1000,5)</f>
        <v>28.64142</v>
      </c>
      <c r="I11" s="31">
        <f t="shared" ref="I11:I30" si="0">H11</f>
        <v>28.64142</v>
      </c>
      <c r="J11" s="31">
        <f>ROUND(F11*G11*K11,2)</f>
        <v>28641.42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209.17000000000002</v>
      </c>
      <c r="G12" s="31">
        <v>2</v>
      </c>
      <c r="H12" s="34">
        <f>ROUND((F12*G12*C12)/1000,5)</f>
        <v>21.753679999999999</v>
      </c>
      <c r="I12" s="31">
        <f t="shared" si="0"/>
        <v>21.753679999999999</v>
      </c>
      <c r="J12" s="31">
        <f>ROUND(F12*G12*K12,2)</f>
        <v>21753.68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12</v>
      </c>
      <c r="G13" s="31">
        <v>3.04</v>
      </c>
      <c r="H13" s="34">
        <f>ROUND((F13*G13*K13)/1000,5)</f>
        <v>10.90752</v>
      </c>
      <c r="I13" s="31">
        <f t="shared" si="0"/>
        <v>10.90752</v>
      </c>
      <c r="J13" s="31">
        <f>ROUND(F13*G13*K13,2)</f>
        <v>10907.52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12</v>
      </c>
      <c r="G14" s="31">
        <v>19.350000000000001</v>
      </c>
      <c r="H14" s="32">
        <f>ROUND((F14*G14*K14)/1000,5)</f>
        <v>12.074400000000001</v>
      </c>
      <c r="I14" s="31">
        <f t="shared" si="0"/>
        <v>12.074400000000001</v>
      </c>
      <c r="J14" s="31">
        <f>ROUND(F14*G14*K14,2)</f>
        <v>12074.4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8.1022499999999997</v>
      </c>
      <c r="I16" s="31">
        <f t="shared" si="0"/>
        <v>8.1022499999999997</v>
      </c>
      <c r="J16" s="31">
        <f>J17+J18</f>
        <v>8102.25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41.83</v>
      </c>
      <c r="G17" s="31">
        <v>3.29</v>
      </c>
      <c r="H17" s="32">
        <f>ROUND((F17*G17*C17)/1000,5)</f>
        <v>1.6514500000000001</v>
      </c>
      <c r="I17" s="31">
        <f t="shared" si="0"/>
        <v>1.6514500000000001</v>
      </c>
      <c r="J17" s="31">
        <f>ROUND(F17*G17*K17,2)</f>
        <v>1651.45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209.17000000000002</v>
      </c>
      <c r="G18" s="31">
        <v>2.57</v>
      </c>
      <c r="H18" s="32">
        <f>ROUND((F18*G18*C18)/1000,5)</f>
        <v>6.4508000000000001</v>
      </c>
      <c r="I18" s="31">
        <f t="shared" si="0"/>
        <v>6.4508000000000001</v>
      </c>
      <c r="J18" s="31">
        <f>ROUND(F18*G18*K18,2)</f>
        <v>6450.8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50.4</v>
      </c>
      <c r="G19" s="31">
        <v>8.43</v>
      </c>
      <c r="H19" s="32">
        <f>ROUND((F19*G19*K19)/1000,5)</f>
        <v>0.42487000000000003</v>
      </c>
      <c r="I19" s="31">
        <f t="shared" si="0"/>
        <v>0.42487000000000003</v>
      </c>
      <c r="J19" s="31">
        <f>ROUND(F19*G19*K19,2)</f>
        <v>424.87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13.737490000000001</v>
      </c>
      <c r="I20" s="31">
        <f t="shared" si="0"/>
        <v>13.737490000000001</v>
      </c>
      <c r="J20" s="31">
        <f>J21+J22+J23+J24+J25+J26+J27+J28+J29+J30</f>
        <v>13737.490000000002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4382.33</v>
      </c>
      <c r="G21" s="31">
        <v>2.81</v>
      </c>
      <c r="H21" s="32">
        <f t="shared" ref="H21:H30" si="1">ROUND((F21*G21*K21)/1000,5)</f>
        <v>12.314349999999999</v>
      </c>
      <c r="I21" s="31">
        <f t="shared" si="0"/>
        <v>12.314349999999999</v>
      </c>
      <c r="J21" s="31">
        <f t="shared" ref="J21:J30" si="2">ROUND(F21*G21*K21,2)</f>
        <v>12314.35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605</v>
      </c>
      <c r="G22" s="31">
        <v>1.75</v>
      </c>
      <c r="H22" s="32">
        <f t="shared" si="1"/>
        <v>4.2000000000000003E-2</v>
      </c>
      <c r="I22" s="31">
        <f t="shared" si="0"/>
        <v>4.2000000000000003E-2</v>
      </c>
      <c r="J22" s="31">
        <f t="shared" si="2"/>
        <v>42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672</v>
      </c>
      <c r="G23" s="31">
        <v>4.0999999999999996</v>
      </c>
      <c r="H23" s="32">
        <f t="shared" si="1"/>
        <v>0.32963999999999999</v>
      </c>
      <c r="I23" s="31">
        <f t="shared" si="0"/>
        <v>0.32963999999999999</v>
      </c>
      <c r="J23" s="31">
        <f t="shared" si="2"/>
        <v>329.64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673</v>
      </c>
      <c r="G24" s="31">
        <v>4.08</v>
      </c>
      <c r="H24" s="32">
        <f t="shared" si="1"/>
        <v>3.0839999999999999E-2</v>
      </c>
      <c r="I24" s="31">
        <f t="shared" si="0"/>
        <v>3.0839999999999999E-2</v>
      </c>
      <c r="J24" s="31">
        <f t="shared" si="2"/>
        <v>30.84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674</v>
      </c>
      <c r="G25" s="31">
        <v>3.93</v>
      </c>
      <c r="H25" s="32">
        <f t="shared" si="1"/>
        <v>4.1270000000000001E-2</v>
      </c>
      <c r="I25" s="31">
        <f t="shared" si="0"/>
        <v>4.1270000000000001E-2</v>
      </c>
      <c r="J25" s="31">
        <f t="shared" si="2"/>
        <v>41.27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738</v>
      </c>
      <c r="G26" s="31">
        <v>2.64</v>
      </c>
      <c r="H26" s="32">
        <f t="shared" si="1"/>
        <v>0.16566</v>
      </c>
      <c r="I26" s="31">
        <f t="shared" si="0"/>
        <v>0.16566</v>
      </c>
      <c r="J26" s="31">
        <f t="shared" si="2"/>
        <v>165.66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669</v>
      </c>
      <c r="G27" s="31">
        <v>5.07</v>
      </c>
      <c r="H27" s="32">
        <f t="shared" si="1"/>
        <v>9.7339999999999996E-2</v>
      </c>
      <c r="I27" s="31">
        <f t="shared" si="0"/>
        <v>9.7339999999999996E-2</v>
      </c>
      <c r="J27" s="31">
        <f t="shared" si="2"/>
        <v>97.34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187</v>
      </c>
      <c r="G28" s="31">
        <v>2.52</v>
      </c>
      <c r="H28" s="32">
        <f t="shared" si="1"/>
        <v>1.512E-2</v>
      </c>
      <c r="I28" s="31">
        <f t="shared" si="0"/>
        <v>1.512E-2</v>
      </c>
      <c r="J28" s="31">
        <f t="shared" si="2"/>
        <v>15.12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12.650040000000001</v>
      </c>
      <c r="I31" s="31">
        <f>I32+I33+I34</f>
        <v>12.650040000000001</v>
      </c>
      <c r="J31" s="31">
        <f>J32+J33+J34</f>
        <v>12650.04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468</v>
      </c>
      <c r="G32" s="31">
        <v>2.0099999999999998</v>
      </c>
      <c r="H32" s="32">
        <f>ROUND(F32*G32*K32/1000,5)</f>
        <v>1.8813599999999999</v>
      </c>
      <c r="I32" s="31">
        <f>H32</f>
        <v>1.8813599999999999</v>
      </c>
      <c r="J32" s="31">
        <f>ROUND(H32*1000,2)</f>
        <v>1881.36</v>
      </c>
      <c r="K32" s="3">
        <v>2</v>
      </c>
      <c r="L32" s="38"/>
      <c r="M32" s="38">
        <v>468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468</v>
      </c>
      <c r="G33" s="31">
        <v>7.67</v>
      </c>
      <c r="H33" s="32">
        <f>ROUND(G33*F33*K33/1000,5)</f>
        <v>10.76868</v>
      </c>
      <c r="I33" s="31">
        <f>H33</f>
        <v>10.76868</v>
      </c>
      <c r="J33" s="31">
        <f>ROUND(H33*1000,2)</f>
        <v>10768.68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339.04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762.84</v>
      </c>
      <c r="G38" s="31">
        <v>1.65</v>
      </c>
      <c r="H38" s="32">
        <f>ROUND((F38*G38*K38)/1000,5)</f>
        <v>1.2586900000000001</v>
      </c>
      <c r="I38" s="31">
        <f>H38</f>
        <v>1.2586900000000001</v>
      </c>
      <c r="J38" s="31">
        <f>ROUND(F38*G38*K38,2)</f>
        <v>1258.69</v>
      </c>
      <c r="K38" s="3">
        <v>1</v>
      </c>
      <c r="L38" s="38">
        <f>M37+M38</f>
        <v>762.84</v>
      </c>
      <c r="M38" s="38">
        <v>423.8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42.986519999999999</v>
      </c>
      <c r="I42" s="72">
        <f>I43+I44</f>
        <v>42.986519999999999</v>
      </c>
      <c r="J42" s="72">
        <f>J43+J44</f>
        <v>42986.52</v>
      </c>
      <c r="K42" s="73"/>
      <c r="Q42" s="74" t="s">
        <v>327</v>
      </c>
      <c r="R42" s="74">
        <v>133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0.53</v>
      </c>
      <c r="G43" s="31">
        <v>222.21</v>
      </c>
      <c r="H43" s="32">
        <f>ROUND((F43*G43*K43)/1000,5)</f>
        <v>42.986519999999999</v>
      </c>
      <c r="I43" s="31">
        <f>H43</f>
        <v>42.986519999999999</v>
      </c>
      <c r="J43" s="31">
        <f>ROUND(H43*1000,2)</f>
        <v>42986.52</v>
      </c>
      <c r="K43" s="3">
        <v>365</v>
      </c>
      <c r="L43" s="38"/>
      <c r="M43" s="38"/>
      <c r="N43" s="4">
        <f>ROUND(R42*1.45/365,3)</f>
        <v>0.52800000000000002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76.246395800000016</v>
      </c>
      <c r="I46" s="71">
        <f>I47+I53+I63+I68+I77+I85+I98+I103</f>
        <v>76.246395800000016</v>
      </c>
      <c r="J46" s="72">
        <f>J47+J53+J63+J68+J77+J85+J98+J103</f>
        <v>73959.009999999995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3.8123199999999997</v>
      </c>
      <c r="I47" s="25">
        <f>I48+I49+I50+I51+I52</f>
        <v>0</v>
      </c>
      <c r="J47" s="23">
        <f>J48+J49+J50+J51+J52</f>
        <v>3812.3199999999997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2.2873899999999998</v>
      </c>
      <c r="I49" s="31"/>
      <c r="J49" s="31">
        <f>ROUND(H49*1000,2)</f>
        <v>2287.39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1.5249299999999999</v>
      </c>
      <c r="I50" s="31"/>
      <c r="J50" s="31">
        <f>ROUND(H50*1000,2)</f>
        <v>1524.93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5.33725</v>
      </c>
      <c r="I53" s="26">
        <f>I54+I55+I56+I57+I58+I59+I60+I61+I62</f>
        <v>0</v>
      </c>
      <c r="J53" s="23">
        <f>J54+J55+J56+J57+J58+J59+J60+J61+J62</f>
        <v>5337.25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5.33725</v>
      </c>
      <c r="I59" s="31"/>
      <c r="J59" s="31">
        <f t="shared" si="3"/>
        <v>5337.25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6.8621800000000004</v>
      </c>
      <c r="I68" s="26">
        <f>I69+I70+I71+I72+I75+I76</f>
        <v>0</v>
      </c>
      <c r="J68" s="23">
        <f>J69+J70+J71+J72+J73+J74+J75+J76</f>
        <v>6862.18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6.8621800000000004</v>
      </c>
      <c r="I76" s="31"/>
      <c r="J76" s="31">
        <f>ROUND(H76*1000,2)</f>
        <v>6862.18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10.6745</v>
      </c>
      <c r="I77" s="26">
        <f>I78+I79+I80+I81+I82+I83+I84</f>
        <v>0</v>
      </c>
      <c r="J77" s="23">
        <f>J78+J79+J80+J81+J82+J83+J84</f>
        <v>8387.11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5.33725</v>
      </c>
      <c r="I78" s="31"/>
      <c r="J78" s="31">
        <f t="shared" ref="J78:J83" si="4">ROUND(H78*1000,2)</f>
        <v>5337.25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3.0498599999999998</v>
      </c>
      <c r="I81" s="31"/>
      <c r="J81" s="31">
        <f t="shared" si="4"/>
        <v>3049.86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2.2873899999999998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25.923770000000001</v>
      </c>
      <c r="I85" s="26">
        <f>I86+I87+I88+I89+I90+I91+I92+I93+I94+I95+I96+I97</f>
        <v>0</v>
      </c>
      <c r="J85" s="23">
        <f>J86+J87+J88+J89+J90+J91+J92+J93+J94+J95+J96+J97</f>
        <v>25923.769999999997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9.1495700000000006</v>
      </c>
      <c r="I90" s="31"/>
      <c r="J90" s="31">
        <f t="shared" si="5"/>
        <v>9149.57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12.19942</v>
      </c>
      <c r="I96" s="31"/>
      <c r="J96" s="31">
        <f t="shared" si="5"/>
        <v>12199.42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4.5747799999999996</v>
      </c>
      <c r="I97" s="31"/>
      <c r="J97" s="31">
        <f t="shared" si="5"/>
        <v>4574.78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3.0498599999999998</v>
      </c>
      <c r="I98" s="26">
        <f>I99+I100+I101+I102</f>
        <v>0</v>
      </c>
      <c r="J98" s="23">
        <f>J99+J100+J101+J102</f>
        <v>3049.86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3.0498599999999998</v>
      </c>
      <c r="I99" s="31">
        <v>0</v>
      </c>
      <c r="J99" s="31">
        <f>ROUND(H99*1000,2)</f>
        <v>3049.86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20.586515800000015</v>
      </c>
      <c r="I103" s="25">
        <f>I104+I105+I106+I107+I108</f>
        <v>76.246395800000016</v>
      </c>
      <c r="J103" s="23">
        <f>J104+J105+J106+J107+J108</f>
        <v>20586.52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4.9560199999999996</v>
      </c>
      <c r="I106" s="31"/>
      <c r="J106" s="31">
        <f>ROUND(H106*1000,2)</f>
        <v>4956.0200000000004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15.630495800000016</v>
      </c>
      <c r="I108" s="34">
        <f>J197-I138-H181</f>
        <v>76.246395800000016</v>
      </c>
      <c r="J108" s="31">
        <f>ROUND(H108*1000,2)</f>
        <v>15630.5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272.93726019999997</v>
      </c>
      <c r="I109" s="71">
        <f>I110+I111+I112+I113+I114+I115+I116+I117+I118+I119+I120+I121+I122+I123+I124+I125+I126+I127+I128+I129+I130+I131+I132+I133+I134+I135+I136+I137+I138</f>
        <v>272.93426019999998</v>
      </c>
      <c r="J109" s="72">
        <f>J110+J111+J112+J113+J114+J115+J116+J117+J118+J119+J120+J121+J122+J123+J124+J125+J126+J127+J128+J129+J130+J131+J132+J133+J134+J135+J136+J137+J138</f>
        <v>256693.46999999997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11602.710000000001</v>
      </c>
      <c r="H110" s="33">
        <f>ROUND(($I$138*0.05),5)</f>
        <v>11.60271</v>
      </c>
      <c r="I110" s="31"/>
      <c r="J110" s="31">
        <f t="shared" ref="J110:J137" si="6">ROUND(H110*1000,2)</f>
        <v>11602.71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58013.57</v>
      </c>
      <c r="H111" s="33">
        <f>ROUND(($I$138*0.25),5)</f>
        <v>58.013570000000001</v>
      </c>
      <c r="I111" s="31"/>
      <c r="J111" s="31">
        <f t="shared" si="6"/>
        <v>58013.57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27846.51</v>
      </c>
      <c r="H116" s="32">
        <f>ROUND(($I$138*0.12),5)</f>
        <v>27.846509999999999</v>
      </c>
      <c r="I116" s="31"/>
      <c r="J116" s="31">
        <f t="shared" si="6"/>
        <v>27846.51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40883</v>
      </c>
      <c r="H121" s="34">
        <v>40.883000000000003</v>
      </c>
      <c r="I121" s="31">
        <v>40.880000000000003</v>
      </c>
      <c r="J121" s="31">
        <f t="shared" si="6"/>
        <v>40883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34808.14</v>
      </c>
      <c r="H125" s="32">
        <f>ROUND(($I$138*0.15),5)</f>
        <v>34.808140000000002</v>
      </c>
      <c r="I125" s="31"/>
      <c r="J125" s="31">
        <f t="shared" si="6"/>
        <v>34808.14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25525.97</v>
      </c>
      <c r="H126" s="32">
        <f>ROUND(($I$138*0.11),5)</f>
        <v>25.525970000000001</v>
      </c>
      <c r="I126" s="31"/>
      <c r="J126" s="31">
        <f t="shared" si="6"/>
        <v>25525.97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16243.800000000001</v>
      </c>
      <c r="H128" s="32">
        <f>ROUND(($I$138*0.07),5)</f>
        <v>16.2438</v>
      </c>
      <c r="I128" s="31"/>
      <c r="J128" s="31">
        <f t="shared" si="6"/>
        <v>16243.8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41769.770000000004</v>
      </c>
      <c r="H129" s="32">
        <f>ROUND(($I$138*0.18),5)</f>
        <v>41.769770000000001</v>
      </c>
      <c r="I129" s="31"/>
      <c r="J129" s="31">
        <f t="shared" si="6"/>
        <v>41769.769999999997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16.243790199999967</v>
      </c>
      <c r="I138" s="34">
        <f>J197*0.7</f>
        <v>232.05426019999996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106.80792</v>
      </c>
      <c r="I151" s="72">
        <f>I152+I153+I154</f>
        <v>106.81</v>
      </c>
      <c r="J151" s="72">
        <f ca="1">J152+J153+J154</f>
        <v>106808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4450.33</v>
      </c>
      <c r="H152" s="32">
        <f ca="1">ROUND((C152*F152*G152/1000),5)</f>
        <v>106.80792</v>
      </c>
      <c r="I152" s="35">
        <v>106.81</v>
      </c>
      <c r="J152" s="31">
        <f ca="1">ROUND(H152*1000,2)</f>
        <v>106808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30.810960000000001</v>
      </c>
      <c r="I155" s="72">
        <f>I156+I157+I158+I159</f>
        <v>30.81</v>
      </c>
      <c r="J155" s="72">
        <f ca="1">J156+J157+J158+J159</f>
        <v>30811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1283.79</v>
      </c>
      <c r="H157" s="34">
        <f ca="1">ROUND((C157*F157*G157/1000),5)</f>
        <v>30.810960000000001</v>
      </c>
      <c r="I157" s="31">
        <v>30.81</v>
      </c>
      <c r="J157" s="31">
        <f ca="1">ROUND(H157*1000,2)</f>
        <v>30811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75.831999999999994</v>
      </c>
      <c r="I169" s="72">
        <f>I170+I171+I172</f>
        <v>75.83</v>
      </c>
      <c r="J169" s="72">
        <f>J170+J171+J172</f>
        <v>75832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52263</v>
      </c>
      <c r="H170" s="32">
        <v>52.262999999999998</v>
      </c>
      <c r="I170" s="35">
        <v>52.26</v>
      </c>
      <c r="J170" s="31">
        <f>ROUND(H170*1000,2)</f>
        <v>52263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23569</v>
      </c>
      <c r="H171" s="32">
        <v>23.568999999999999</v>
      </c>
      <c r="I171" s="35">
        <v>23.57</v>
      </c>
      <c r="J171" s="31">
        <f>ROUND(H171*1000,2)</f>
        <v>23569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96.557000000000002</v>
      </c>
      <c r="I173" s="72">
        <v>96.56</v>
      </c>
      <c r="J173" s="72">
        <f>ROUND(H173*1000,2)</f>
        <v>96557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23.466000000000001</v>
      </c>
      <c r="I174" s="72">
        <v>23.47</v>
      </c>
      <c r="J174" s="72">
        <f>ROUND(H174*1000,2)</f>
        <v>23466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23.568999999999999</v>
      </c>
      <c r="I175" s="72">
        <f>I176+I177</f>
        <v>0.01</v>
      </c>
      <c r="J175" s="72">
        <f>J176+J177</f>
        <v>23569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1</v>
      </c>
      <c r="D177" s="28" t="s">
        <v>50</v>
      </c>
      <c r="E177" s="36" t="s">
        <v>31</v>
      </c>
      <c r="F177" s="40">
        <f>IF(H177&gt;0,1,0)</f>
        <v>1</v>
      </c>
      <c r="G177" s="40">
        <f>J177</f>
        <v>23569</v>
      </c>
      <c r="H177" s="32">
        <v>23.568999999999999</v>
      </c>
      <c r="I177" s="35">
        <v>0.01</v>
      </c>
      <c r="J177" s="31">
        <f>ROUND(H177*1000,2)</f>
        <v>23569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23.20543</v>
      </c>
      <c r="I178" s="72">
        <f>I179+I180+I181</f>
        <v>68.150000000000006</v>
      </c>
      <c r="J178" s="72">
        <f>J179+J180+J181</f>
        <v>23205.43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23.20543</v>
      </c>
      <c r="I181" s="31">
        <v>68.150000000000006</v>
      </c>
      <c r="J181" s="31">
        <f>ROUND(H181*1000,2)</f>
        <v>23205.43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1008.9677399999998</v>
      </c>
      <c r="I194" s="62">
        <f>I10+I9+I42+I46+I109+I139+I151+I155+I160+I165+I169+I173+I174+I175+I178+I45</f>
        <v>1115.749656</v>
      </c>
      <c r="J194" s="63">
        <f ca="1">J10+J9+J42+J46+J109+J139+J151+J155+J160+J165+J169+J173+J174+J175+J178+J45</f>
        <v>687467.48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1008.9677399999999</v>
      </c>
      <c r="I195" s="31">
        <f>J195/1000</f>
        <v>1083.4397799999999</v>
      </c>
      <c r="J195" s="31">
        <v>1083439.78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1115.749656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-32.309876000000031</v>
      </c>
      <c r="J197" s="82">
        <v>331.50608599999998</v>
      </c>
    </row>
    <row r="198" spans="1:75" hidden="1" x14ac:dyDescent="0.25">
      <c r="H198" s="49">
        <f>H9+H10+H42+H45+H46+H109+H139+H151+H155+H160+H165+H169+H173+H174+H175+H178+H182</f>
        <v>1008.9677399999998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92D050"/>
    <pageSetUpPr fitToPage="1"/>
  </sheetPr>
  <dimension ref="A1:CQ209"/>
  <sheetViews>
    <sheetView topLeftCell="A190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30.8843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68.938583999999992</v>
      </c>
      <c r="I9" s="72">
        <v>141.1</v>
      </c>
      <c r="J9" s="72">
        <f>ROUND(H9*1000,2)</f>
        <v>68938.58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286.88051999999999</v>
      </c>
      <c r="I10" s="76">
        <f>I11+I12+I13+I14+I15+I16+I20+I31+I35+I38+I39+I40+I41+I19</f>
        <v>286.88051999999999</v>
      </c>
      <c r="J10" s="72">
        <f>J11+J12+J13+J14+J15+J16+J20+J31+J35+J38+J39+J40+J41+J19</f>
        <v>252246.95999999996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223.5</v>
      </c>
      <c r="G11" s="31">
        <v>1.67</v>
      </c>
      <c r="H11" s="34">
        <f>ROUND((F11*G11*K11)/1000,5)</f>
        <v>111.60026000000001</v>
      </c>
      <c r="I11" s="31">
        <f>H11</f>
        <v>111.60026000000001</v>
      </c>
      <c r="J11" s="31">
        <f>ROUND(F11*G11*K11,2)</f>
        <v>111600.26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223.5</v>
      </c>
      <c r="G12" s="31">
        <v>1.27</v>
      </c>
      <c r="H12" s="34">
        <f>ROUND((F12*G12*C12)/1000,5)</f>
        <v>29.519880000000001</v>
      </c>
      <c r="I12" s="31">
        <f>H12</f>
        <v>29.519880000000001</v>
      </c>
      <c r="J12" s="31">
        <f>ROUND(F12*G12*K12,2)</f>
        <v>14759.94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39.747239999999998</v>
      </c>
      <c r="I16" s="31">
        <f t="shared" ref="I16:I29" si="0">H16</f>
        <v>39.747239999999998</v>
      </c>
      <c r="J16" s="31">
        <f>J17+J18</f>
        <v>19873.62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223.5</v>
      </c>
      <c r="G17" s="31">
        <v>4.07</v>
      </c>
      <c r="H17" s="32">
        <f>ROUND((F17*G17*C17)/1000,5)</f>
        <v>21.831479999999999</v>
      </c>
      <c r="I17" s="31">
        <f t="shared" si="0"/>
        <v>21.831479999999999</v>
      </c>
      <c r="J17" s="31">
        <f>ROUND(F17*G17*K17,2)</f>
        <v>10915.74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223.5</v>
      </c>
      <c r="G18" s="31">
        <v>3.34</v>
      </c>
      <c r="H18" s="32">
        <f>ROUND((F18*G18*C18)/1000,5)</f>
        <v>17.915759999999999</v>
      </c>
      <c r="I18" s="31">
        <f t="shared" si="0"/>
        <v>17.915759999999999</v>
      </c>
      <c r="J18" s="31">
        <f>ROUND(F18*G18*K18,2)</f>
        <v>8957.8799999999992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117.6</v>
      </c>
      <c r="G19" s="31">
        <v>8.43</v>
      </c>
      <c r="H19" s="32">
        <f>ROUND((F19*G19*K19)/1000,5)</f>
        <v>0.99136999999999997</v>
      </c>
      <c r="I19" s="31">
        <f t="shared" si="0"/>
        <v>0.99136999999999997</v>
      </c>
      <c r="J19" s="31">
        <f>ROUND(F19*G19*K19,2)</f>
        <v>991.37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9.9434900000000006</v>
      </c>
      <c r="I20" s="31">
        <f t="shared" si="0"/>
        <v>9.9434900000000006</v>
      </c>
      <c r="J20" s="31">
        <f>J21+J22+J23+J24+J25+J26+J27+J28+J29+J30</f>
        <v>9943.49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3080.33</v>
      </c>
      <c r="G21" s="31">
        <v>2.81</v>
      </c>
      <c r="H21" s="32">
        <f t="shared" ref="H21:H30" si="1">ROUND((F21*G21*K21)/1000,5)</f>
        <v>8.6557300000000001</v>
      </c>
      <c r="I21" s="31">
        <f t="shared" si="0"/>
        <v>8.6557300000000001</v>
      </c>
      <c r="J21" s="31">
        <f t="shared" ref="J21:J29" si="2">ROUND(F21*G21*K21,2)</f>
        <v>8655.73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675</v>
      </c>
      <c r="G22" s="31">
        <v>1.75</v>
      </c>
      <c r="H22" s="32">
        <f t="shared" si="1"/>
        <v>9.8000000000000004E-2</v>
      </c>
      <c r="I22" s="31">
        <f t="shared" si="0"/>
        <v>9.8000000000000004E-2</v>
      </c>
      <c r="J22" s="31">
        <f t="shared" si="2"/>
        <v>98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739</v>
      </c>
      <c r="G23" s="31">
        <v>4.0999999999999996</v>
      </c>
      <c r="H23" s="32">
        <f t="shared" si="1"/>
        <v>0.76915999999999995</v>
      </c>
      <c r="I23" s="31">
        <f t="shared" si="0"/>
        <v>0.76915999999999995</v>
      </c>
      <c r="J23" s="31">
        <f t="shared" si="2"/>
        <v>769.16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740</v>
      </c>
      <c r="G24" s="31">
        <v>4.08</v>
      </c>
      <c r="H24" s="32">
        <f t="shared" si="1"/>
        <v>7.1970000000000006E-2</v>
      </c>
      <c r="I24" s="31">
        <f t="shared" si="0"/>
        <v>7.1970000000000006E-2</v>
      </c>
      <c r="J24" s="31">
        <f t="shared" si="2"/>
        <v>71.97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741</v>
      </c>
      <c r="G25" s="31">
        <v>3.93</v>
      </c>
      <c r="H25" s="32">
        <f t="shared" si="1"/>
        <v>9.6290000000000001E-2</v>
      </c>
      <c r="I25" s="31">
        <f t="shared" si="0"/>
        <v>9.6290000000000001E-2</v>
      </c>
      <c r="J25" s="31">
        <f t="shared" si="2"/>
        <v>96.29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62</v>
      </c>
      <c r="G26" s="31">
        <v>2.64</v>
      </c>
      <c r="H26" s="32">
        <f t="shared" si="1"/>
        <v>0.16367999999999999</v>
      </c>
      <c r="I26" s="31">
        <f t="shared" si="0"/>
        <v>0.16367999999999999</v>
      </c>
      <c r="J26" s="31">
        <f t="shared" si="2"/>
        <v>163.68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92.946479999999994</v>
      </c>
      <c r="I31" s="31">
        <f>I32+I33+I34</f>
        <v>92.946479999999994</v>
      </c>
      <c r="J31" s="31">
        <f>J32+J33+J34</f>
        <v>92946.48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1292</v>
      </c>
      <c r="G32" s="31">
        <v>2.0099999999999998</v>
      </c>
      <c r="H32" s="32">
        <f>ROUND(F32*G32*K32/1000,5)</f>
        <v>5.1938399999999998</v>
      </c>
      <c r="I32" s="31">
        <f>H32</f>
        <v>5.1938399999999998</v>
      </c>
      <c r="J32" s="31">
        <f>ROUND(H32*1000,2)</f>
        <v>5193.84</v>
      </c>
      <c r="K32" s="3">
        <v>2</v>
      </c>
      <c r="L32" s="38"/>
      <c r="M32" s="38">
        <v>1292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1292</v>
      </c>
      <c r="G33" s="31">
        <v>7.67</v>
      </c>
      <c r="H33" s="32">
        <f>ROUND(G33*F33*K33/1000,5)</f>
        <v>29.728919999999999</v>
      </c>
      <c r="I33" s="31">
        <f>H33</f>
        <v>29.728919999999999</v>
      </c>
      <c r="J33" s="31">
        <f>ROUND(H33*1000,2)</f>
        <v>29728.92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1292</v>
      </c>
      <c r="G34" s="31">
        <v>14.97</v>
      </c>
      <c r="H34" s="32">
        <f>ROUND(G34*F34*K34/1000,5)</f>
        <v>58.023719999999997</v>
      </c>
      <c r="I34" s="31">
        <f>H34</f>
        <v>58.023719999999997</v>
      </c>
      <c r="J34" s="31">
        <f>ROUND(H34*1000,2)</f>
        <v>58023.72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1292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1292</v>
      </c>
      <c r="G38" s="31">
        <v>1.65</v>
      </c>
      <c r="H38" s="32">
        <f>ROUND((F38*G38*K38)/1000,5)</f>
        <v>2.1318000000000001</v>
      </c>
      <c r="I38" s="31">
        <f>H38</f>
        <v>2.1318000000000001</v>
      </c>
      <c r="J38" s="31">
        <f>ROUND(F38*G38*K38,2)</f>
        <v>2131.8000000000002</v>
      </c>
      <c r="K38" s="3">
        <v>1</v>
      </c>
      <c r="L38" s="38">
        <f>M37+M38</f>
        <v>1292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96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0.38100000000000001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40.590800799999968</v>
      </c>
      <c r="I46" s="71">
        <f>I47+I53+I63+I68+I77+I85+I98+I103</f>
        <v>40.590800799999968</v>
      </c>
      <c r="J46" s="72">
        <f>J47+J53+J63+J68+J77+J85+J98+J103</f>
        <v>39373.08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2.0295399999999999</v>
      </c>
      <c r="I47" s="25">
        <f>I48+I49+I50+I51+I52</f>
        <v>0</v>
      </c>
      <c r="J47" s="23">
        <f>J48+J49+J50+J51+J52</f>
        <v>2029.54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1.2177199999999999</v>
      </c>
      <c r="I49" s="31"/>
      <c r="J49" s="31">
        <f>ROUND(H49*1000,2)</f>
        <v>1217.72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0.81181999999999999</v>
      </c>
      <c r="I50" s="31"/>
      <c r="J50" s="31">
        <f>ROUND(H50*1000,2)</f>
        <v>811.82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2.8413599999999999</v>
      </c>
      <c r="I53" s="26">
        <f>I54+I55+I56+I57+I58+I59+I60+I61+I62</f>
        <v>0</v>
      </c>
      <c r="J53" s="23">
        <f>J54+J55+J56+J57+J58+J59+J60+J61+J62</f>
        <v>2841.36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2.8413599999999999</v>
      </c>
      <c r="I59" s="31"/>
      <c r="J59" s="31">
        <f t="shared" si="3"/>
        <v>2841.36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3.6531699999999998</v>
      </c>
      <c r="I68" s="26">
        <f>I69+I70+I71+I72+I75+I76</f>
        <v>0</v>
      </c>
      <c r="J68" s="23">
        <f>J69+J70+J71+J72+J73+J74+J75+J76</f>
        <v>3653.17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3.6531699999999998</v>
      </c>
      <c r="I76" s="31"/>
      <c r="J76" s="31">
        <f>ROUND(H76*1000,2)</f>
        <v>3653.17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5.6827100000000002</v>
      </c>
      <c r="I77" s="26">
        <f>I78+I79+I80+I81+I82+I83+I84</f>
        <v>0</v>
      </c>
      <c r="J77" s="23">
        <f>J78+J79+J80+J81+J82+J83+J84</f>
        <v>4464.99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2.8413599999999999</v>
      </c>
      <c r="I78" s="31"/>
      <c r="J78" s="31">
        <f t="shared" ref="J78:J83" si="4">ROUND(H78*1000,2)</f>
        <v>2841.36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1.6236299999999999</v>
      </c>
      <c r="I81" s="31"/>
      <c r="J81" s="31">
        <f t="shared" si="4"/>
        <v>1623.63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1.2177199999999999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13.800879999999999</v>
      </c>
      <c r="I85" s="26">
        <f>I86+I87+I88+I89+I90+I91+I92+I93+I94+I95+I96+I97</f>
        <v>0</v>
      </c>
      <c r="J85" s="23">
        <f>J86+J87+J88+J89+J90+J91+J92+J93+J94+J95+J96+J97</f>
        <v>13800.880000000001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4.8708999999999998</v>
      </c>
      <c r="I90" s="31"/>
      <c r="J90" s="31">
        <f t="shared" si="5"/>
        <v>4870.8999999999996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6.4945300000000001</v>
      </c>
      <c r="I96" s="31"/>
      <c r="J96" s="31">
        <f t="shared" si="5"/>
        <v>6494.53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2.4354499999999999</v>
      </c>
      <c r="I97" s="31"/>
      <c r="J97" s="31">
        <f t="shared" si="5"/>
        <v>2435.4499999999998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1.6236299999999999</v>
      </c>
      <c r="I98" s="26">
        <f>I99+I100+I101+I102</f>
        <v>0</v>
      </c>
      <c r="J98" s="23">
        <f>J99+J100+J101+J102</f>
        <v>1623.63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1.6236299999999999</v>
      </c>
      <c r="I99" s="31">
        <v>0</v>
      </c>
      <c r="J99" s="31">
        <f>ROUND(H99*1000,2)</f>
        <v>1623.63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10.959510799999968</v>
      </c>
      <c r="I103" s="25">
        <f>I104+I105+I106+I107+I108</f>
        <v>40.590800799999968</v>
      </c>
      <c r="J103" s="23">
        <f>J104+J105+J106+J107+J108</f>
        <v>10959.51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2.6383999999999999</v>
      </c>
      <c r="I106" s="31"/>
      <c r="J106" s="31">
        <f>ROUND(H106*1000,2)</f>
        <v>2638.4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8.3211107999999676</v>
      </c>
      <c r="I108" s="34">
        <f>J197-I138-H181</f>
        <v>40.590800799999968</v>
      </c>
      <c r="J108" s="31">
        <f>ROUND(H108*1000,2)</f>
        <v>8321.11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154.33921519999987</v>
      </c>
      <c r="I109" s="71">
        <f>I110+I111+I112+I113+I114+I115+I116+I117+I118+I119+I120+I121+I122+I123+I124+I125+I126+I127+I128+I129+I130+I131+I132+I133+I134+I135+I136+I137+I138</f>
        <v>154.33721519999989</v>
      </c>
      <c r="J109" s="72">
        <f>J110+J111+J112+J113+J114+J115+J116+J117+J118+J119+J120+J121+J122+J123+J124+J125+J126+J127+J128+J129+J130+J131+J132+J133+J134+J135+J136+J137+J138</f>
        <v>145691.61000000002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6176.86</v>
      </c>
      <c r="H110" s="33">
        <f>ROUND(($I$138*0.05),5)</f>
        <v>6.1768599999999996</v>
      </c>
      <c r="I110" s="31"/>
      <c r="J110" s="31">
        <f t="shared" ref="J110:J137" si="6">ROUND(H110*1000,2)</f>
        <v>6176.86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30884.3</v>
      </c>
      <c r="H111" s="33">
        <f>ROUND(($I$138*0.25),5)</f>
        <v>30.8843</v>
      </c>
      <c r="I111" s="31"/>
      <c r="J111" s="31">
        <f t="shared" si="6"/>
        <v>30884.3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14824.47</v>
      </c>
      <c r="H116" s="32">
        <f>ROUND(($I$138*0.12),5)</f>
        <v>14.82447</v>
      </c>
      <c r="I116" s="31"/>
      <c r="J116" s="31">
        <f t="shared" si="6"/>
        <v>14824.47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30802</v>
      </c>
      <c r="H121" s="34">
        <v>30.802</v>
      </c>
      <c r="I121" s="31">
        <v>30.8</v>
      </c>
      <c r="J121" s="31">
        <f t="shared" si="6"/>
        <v>30802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18530.580000000002</v>
      </c>
      <c r="H125" s="32">
        <f>ROUND(($I$138*0.15),5)</f>
        <v>18.53058</v>
      </c>
      <c r="I125" s="31"/>
      <c r="J125" s="31">
        <f t="shared" si="6"/>
        <v>18530.580000000002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13589.09</v>
      </c>
      <c r="H126" s="32">
        <f>ROUND(($I$138*0.11),5)</f>
        <v>13.589090000000001</v>
      </c>
      <c r="I126" s="31"/>
      <c r="J126" s="31">
        <f t="shared" si="6"/>
        <v>13589.09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8647.61</v>
      </c>
      <c r="H128" s="32">
        <f>ROUND(($I$138*0.07),5)</f>
        <v>8.6476100000000002</v>
      </c>
      <c r="I128" s="31"/>
      <c r="J128" s="31">
        <f t="shared" si="6"/>
        <v>8647.61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22236.7</v>
      </c>
      <c r="H129" s="32">
        <f>ROUND(($I$138*0.18),5)</f>
        <v>22.236699999999999</v>
      </c>
      <c r="I129" s="31"/>
      <c r="J129" s="31">
        <f t="shared" si="6"/>
        <v>22236.7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8.6476051999998784</v>
      </c>
      <c r="I138" s="34">
        <f>J197*0.7</f>
        <v>123.53721519999988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20.605</v>
      </c>
      <c r="I165" s="72">
        <f>I166+I167+I168</f>
        <v>20.61</v>
      </c>
      <c r="J165" s="72">
        <f>J166+J167+J168</f>
        <v>20605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20605</v>
      </c>
      <c r="H166" s="34">
        <v>20.605</v>
      </c>
      <c r="I166" s="31">
        <v>20.61</v>
      </c>
      <c r="J166" s="31">
        <f>ROUND(H166*1000,2)</f>
        <v>20605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39.584000000000003</v>
      </c>
      <c r="I169" s="72">
        <f>I170+I171+I172</f>
        <v>39.58</v>
      </c>
      <c r="J169" s="72">
        <f>J170+J171+J172</f>
        <v>39584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39584</v>
      </c>
      <c r="H170" s="32">
        <v>39.584000000000003</v>
      </c>
      <c r="I170" s="35">
        <v>39.58</v>
      </c>
      <c r="J170" s="31">
        <f>ROUND(H170*1000,2)</f>
        <v>39584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43.792999999999999</v>
      </c>
      <c r="I173" s="72">
        <v>43.79</v>
      </c>
      <c r="J173" s="72">
        <f>ROUND(H173*1000,2)</f>
        <v>43793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22.300999999999998</v>
      </c>
      <c r="I174" s="72">
        <v>22.3</v>
      </c>
      <c r="J174" s="72">
        <f>ROUND(H174*1000,2)</f>
        <v>22301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0.57999999999999996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0.57999999999999996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12.353719999999999</v>
      </c>
      <c r="I178" s="72">
        <f>I179+I180+I181</f>
        <v>51.47</v>
      </c>
      <c r="J178" s="72">
        <f>J179+J180+J181</f>
        <v>12353.72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12.353719999999999</v>
      </c>
      <c r="I181" s="31">
        <v>51.47</v>
      </c>
      <c r="J181" s="31">
        <f>ROUND(H181*1000,2)</f>
        <v>12353.72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689.3858399999998</v>
      </c>
      <c r="I194" s="62">
        <f>I10+I9+I42+I46+I109+I139+I151+I155+I160+I165+I169+I173+I174+I175+I178+I45</f>
        <v>801.23853599999984</v>
      </c>
      <c r="J194" s="63">
        <f ca="1">J10+J9+J42+J46+J109+J139+J151+J155+J160+J165+J169+J173+J174+J175+J178+J45</f>
        <v>439266.36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689.38583999999992</v>
      </c>
      <c r="I195" s="31">
        <f>J195/1000</f>
        <v>917.98793000000001</v>
      </c>
      <c r="J195" s="31">
        <v>917987.93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801.23853599999984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116.74939400000017</v>
      </c>
      <c r="J197" s="82">
        <v>176.48173599999984</v>
      </c>
    </row>
    <row r="198" spans="1:75" hidden="1" x14ac:dyDescent="0.25">
      <c r="H198" s="49">
        <f>H9+H10+H42+H45+H46+H109+H139+H151+H155+H160+H165+H169+H173+H174+H175+H178+H182</f>
        <v>689.3858399999998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459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131.08000000000001</v>
      </c>
      <c r="I9" s="72">
        <v>131.08000000000001</v>
      </c>
      <c r="J9" s="72">
        <f>ROUND(H9*1000,2)</f>
        <v>131080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109.24230000000003</v>
      </c>
      <c r="I10" s="76">
        <f>I11+I12+I13+I14+I15+I16+I20+I31+I35+I38+I39+I40+I41+I19</f>
        <v>108.68220000000001</v>
      </c>
      <c r="J10" s="72">
        <f>J11+J12+J13+J14+J15+J16+J20+J31+J35+J38+J39+J40+J41+J19</f>
        <v>108682.2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41.56</v>
      </c>
      <c r="G11" s="31">
        <v>2.29</v>
      </c>
      <c r="H11" s="34">
        <f>ROUND((F11*G11*K11)/1000,5)</f>
        <v>28.45655</v>
      </c>
      <c r="I11" s="31">
        <f t="shared" ref="I11:I30" si="0">H11</f>
        <v>28.45655</v>
      </c>
      <c r="J11" s="31">
        <f>ROUND(F11*G11*K11,2)</f>
        <v>28456.55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187-F11</f>
        <v>145.44</v>
      </c>
      <c r="G12" s="31">
        <v>2</v>
      </c>
      <c r="H12" s="34">
        <f>ROUND((F12*G12*C12)/1000,5)</f>
        <v>15.12576</v>
      </c>
      <c r="I12" s="31">
        <f t="shared" si="0"/>
        <v>15.12576</v>
      </c>
      <c r="J12" s="31">
        <f>ROUND(F12*G12*K12,2)</f>
        <v>15125.76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6.1261599999999996</v>
      </c>
      <c r="I16" s="31">
        <f t="shared" si="0"/>
        <v>6.1261599999999996</v>
      </c>
      <c r="J16" s="31">
        <f>J17+J18</f>
        <v>6126.16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41.56</v>
      </c>
      <c r="G17" s="31">
        <v>3.29</v>
      </c>
      <c r="H17" s="32">
        <f>ROUND((F17*G17*C17)/1000,5)</f>
        <v>1.64079</v>
      </c>
      <c r="I17" s="31">
        <f t="shared" si="0"/>
        <v>1.64079</v>
      </c>
      <c r="J17" s="31">
        <f>ROUND(F17*G17*K17,2)</f>
        <v>1640.79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145.44</v>
      </c>
      <c r="G18" s="31">
        <v>2.57</v>
      </c>
      <c r="H18" s="32">
        <f>ROUND((F18*G18*C18)/1000,5)</f>
        <v>4.4853699999999996</v>
      </c>
      <c r="I18" s="31">
        <f t="shared" si="0"/>
        <v>4.4853699999999996</v>
      </c>
      <c r="J18" s="31">
        <f>ROUND(F18*G18*K18,2)</f>
        <v>4485.37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6.6105200000000011</v>
      </c>
      <c r="I20" s="31">
        <f t="shared" si="0"/>
        <v>6.6105200000000011</v>
      </c>
      <c r="J20" s="31">
        <f>J21+J22+J23+J24+J25+J26+J27+J28+J29+J30</f>
        <v>6610.52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1974.33</v>
      </c>
      <c r="G21" s="31">
        <v>2.81</v>
      </c>
      <c r="H21" s="32">
        <f t="shared" ref="H21:H30" si="1">ROUND((F21*G21*K21)/1000,5)</f>
        <v>5.5478699999999996</v>
      </c>
      <c r="I21" s="31">
        <f t="shared" si="0"/>
        <v>5.5478699999999996</v>
      </c>
      <c r="J21" s="31">
        <f t="shared" ref="J21:J30" si="2">ROUND(F21*G21*K21,2)</f>
        <v>5547.87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742</v>
      </c>
      <c r="G26" s="31">
        <v>2.64</v>
      </c>
      <c r="H26" s="32">
        <f t="shared" si="1"/>
        <v>0.32075999999999999</v>
      </c>
      <c r="I26" s="31">
        <f t="shared" si="0"/>
        <v>0.32075999999999999</v>
      </c>
      <c r="J26" s="31">
        <f t="shared" si="2"/>
        <v>320.76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11.758049999999999</v>
      </c>
      <c r="I31" s="31">
        <f>I32+I33+I34</f>
        <v>11.758049999999999</v>
      </c>
      <c r="J31" s="31">
        <f>J32+J33+J34</f>
        <v>11758.050000000001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435</v>
      </c>
      <c r="G32" s="31">
        <v>2.0099999999999998</v>
      </c>
      <c r="H32" s="32">
        <f>ROUND(F32*G32*K32/1000,5)</f>
        <v>1.7486999999999999</v>
      </c>
      <c r="I32" s="31">
        <f>H32</f>
        <v>1.7486999999999999</v>
      </c>
      <c r="J32" s="31">
        <f>ROUND(H32*1000,2)</f>
        <v>1748.7</v>
      </c>
      <c r="K32" s="3">
        <v>2</v>
      </c>
      <c r="L32" s="38"/>
      <c r="M32" s="38">
        <v>435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435</v>
      </c>
      <c r="G33" s="31">
        <v>7.67</v>
      </c>
      <c r="H33" s="32">
        <f>ROUND(G33*F33*K33/1000,5)</f>
        <v>10.00935</v>
      </c>
      <c r="I33" s="31">
        <f>H33</f>
        <v>10.00935</v>
      </c>
      <c r="J33" s="31">
        <f>ROUND(H33*1000,2)</f>
        <v>10009.35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0.56010000000000004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5</v>
      </c>
      <c r="G37" s="31">
        <v>56.01</v>
      </c>
      <c r="H37" s="32">
        <f>ROUND(G37*F37*C37/1000,5)</f>
        <v>0.56010000000000004</v>
      </c>
      <c r="I37" s="31"/>
      <c r="J37" s="31"/>
      <c r="L37" s="38"/>
      <c r="M37" s="38">
        <v>316.56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712.26</v>
      </c>
      <c r="G38" s="31">
        <v>1.65</v>
      </c>
      <c r="H38" s="32">
        <f>ROUND((F38*G38*K38)/1000,5)</f>
        <v>1.17523</v>
      </c>
      <c r="I38" s="31">
        <f>H38</f>
        <v>1.17523</v>
      </c>
      <c r="J38" s="31">
        <f>ROUND(F38*G38*K38,2)</f>
        <v>1175.23</v>
      </c>
      <c r="K38" s="3">
        <v>1</v>
      </c>
      <c r="L38" s="38">
        <f>M37+M38</f>
        <v>712.26</v>
      </c>
      <c r="M38" s="38">
        <v>395.7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27.576260000000001</v>
      </c>
      <c r="I42" s="72">
        <f>I43+I44</f>
        <v>27.576260000000001</v>
      </c>
      <c r="J42" s="72">
        <f>J43+J44</f>
        <v>27576.26</v>
      </c>
      <c r="K42" s="73"/>
      <c r="Q42" s="74" t="s">
        <v>327</v>
      </c>
      <c r="R42" s="74">
        <v>85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0.34</v>
      </c>
      <c r="G43" s="31">
        <v>222.21</v>
      </c>
      <c r="H43" s="32">
        <f>ROUND((F43*G43*K43)/1000,5)</f>
        <v>27.576260000000001</v>
      </c>
      <c r="I43" s="31">
        <f>H43</f>
        <v>27.576260000000001</v>
      </c>
      <c r="J43" s="31">
        <f>ROUND(H43*1000,2)</f>
        <v>27576.26</v>
      </c>
      <c r="K43" s="3">
        <v>365</v>
      </c>
      <c r="L43" s="38"/>
      <c r="M43" s="38"/>
      <c r="N43" s="4">
        <f>ROUND(R42*1.45/365,3)</f>
        <v>0.33800000000000002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60.413159999999962</v>
      </c>
      <c r="I46" s="71">
        <f>I47+I53+I63+I68+I77+I85+I98+I103</f>
        <v>60.413159999999962</v>
      </c>
      <c r="J46" s="72">
        <f>J47+J53+J63+J68+J77+J85+J98+J103</f>
        <v>58600.770000000004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3.0206499999999998</v>
      </c>
      <c r="I47" s="25">
        <f>I48+I49+I50+I51+I52</f>
        <v>0</v>
      </c>
      <c r="J47" s="23">
        <f>J48+J49+J50+J51+J52</f>
        <v>3020.65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1.8123899999999999</v>
      </c>
      <c r="I49" s="31"/>
      <c r="J49" s="31">
        <f>ROUND(H49*1000,2)</f>
        <v>1812.39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1.2082599999999999</v>
      </c>
      <c r="I50" s="31"/>
      <c r="J50" s="31">
        <f>ROUND(H50*1000,2)</f>
        <v>1208.26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4.2289199999999996</v>
      </c>
      <c r="I53" s="26">
        <f>I54+I55+I56+I57+I58+I59+I60+I61+I62</f>
        <v>0</v>
      </c>
      <c r="J53" s="23">
        <f>J54+J55+J56+J57+J58+J59+J60+J61+J62</f>
        <v>4228.92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4.2289199999999996</v>
      </c>
      <c r="I59" s="31"/>
      <c r="J59" s="31">
        <f t="shared" si="3"/>
        <v>4228.92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5.4371799999999997</v>
      </c>
      <c r="I68" s="26">
        <f>I69+I70+I71+I72+I75+I76</f>
        <v>0</v>
      </c>
      <c r="J68" s="23">
        <f>J69+J70+J71+J72+J73+J74+J75+J76</f>
        <v>5437.18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5.4371799999999997</v>
      </c>
      <c r="I76" s="31"/>
      <c r="J76" s="31">
        <f>ROUND(H76*1000,2)</f>
        <v>5437.18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8.4578399999999991</v>
      </c>
      <c r="I77" s="26">
        <f>I78+I79+I80+I81+I82+I83+I84</f>
        <v>0</v>
      </c>
      <c r="J77" s="23">
        <f>J78+J79+J80+J81+J82+J83+J84</f>
        <v>6645.4500000000007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4.2289199999999996</v>
      </c>
      <c r="I78" s="31"/>
      <c r="J78" s="31">
        <f t="shared" ref="J78:J83" si="4">ROUND(H78*1000,2)</f>
        <v>4228.92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2.4165299999999998</v>
      </c>
      <c r="I81" s="31"/>
      <c r="J81" s="31">
        <f t="shared" si="4"/>
        <v>2416.5300000000002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1.8123899999999999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20.540479999999999</v>
      </c>
      <c r="I85" s="26">
        <f>I86+I87+I88+I89+I90+I91+I92+I93+I94+I95+I96+I97</f>
        <v>0</v>
      </c>
      <c r="J85" s="23">
        <f>J86+J87+J88+J89+J90+J91+J92+J93+J94+J95+J96+J97</f>
        <v>20540.480000000003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7.2495799999999999</v>
      </c>
      <c r="I90" s="31"/>
      <c r="J90" s="31">
        <f t="shared" si="5"/>
        <v>7249.58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9.6661099999999998</v>
      </c>
      <c r="I96" s="31"/>
      <c r="J96" s="31">
        <f t="shared" si="5"/>
        <v>9666.11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3.62479</v>
      </c>
      <c r="I97" s="31"/>
      <c r="J97" s="31">
        <f t="shared" si="5"/>
        <v>3624.79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2.4165299999999998</v>
      </c>
      <c r="I98" s="26">
        <f>I99+I100+I101+I102</f>
        <v>0</v>
      </c>
      <c r="J98" s="23">
        <f>J99+J100+J101+J102</f>
        <v>2416.5300000000002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2.4165299999999998</v>
      </c>
      <c r="I99" s="31">
        <v>0</v>
      </c>
      <c r="J99" s="31">
        <f>ROUND(H99*1000,2)</f>
        <v>2416.5300000000002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16.311559999999965</v>
      </c>
      <c r="I103" s="25">
        <f>I104+I105+I106+I107+I108</f>
        <v>60.413159999999962</v>
      </c>
      <c r="J103" s="23">
        <f>J104+J105+J106+J107+J108</f>
        <v>16311.560000000001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3.92686</v>
      </c>
      <c r="I106" s="31"/>
      <c r="J106" s="31">
        <f>ROUND(H106*1000,2)</f>
        <v>3926.86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12.384699999999965</v>
      </c>
      <c r="I108" s="34">
        <f>J197-I138-H181</f>
        <v>60.413159999999962</v>
      </c>
      <c r="J108" s="31">
        <f>ROUND(H108*1000,2)</f>
        <v>12384.7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213.52612999999991</v>
      </c>
      <c r="I109" s="71">
        <f>I110+I111+I112+I113+I114+I115+I116+I117+I118+I119+I120+I121+I122+I123+I124+I125+I126+I127+I128+I129+I130+I131+I132+I133+I134+I135+I136+I137+I138</f>
        <v>213.52612999999988</v>
      </c>
      <c r="J109" s="72">
        <f>J110+J111+J112+J113+J114+J115+J116+J117+J118+J119+J120+J121+J122+J123+J124+J125+J126+J127+J128+J129+J130+J131+J132+J133+J134+J135+J136+J137+J138</f>
        <v>200655.5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9193.31</v>
      </c>
      <c r="H110" s="33">
        <f>ROUND(($I$138*0.05),5)</f>
        <v>9.1933100000000003</v>
      </c>
      <c r="I110" s="31"/>
      <c r="J110" s="31">
        <f t="shared" ref="J110:J137" si="6">ROUND(H110*1000,2)</f>
        <v>9193.31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45966.53</v>
      </c>
      <c r="H111" s="33">
        <f>ROUND(($I$138*0.25),5)</f>
        <v>45.966529999999999</v>
      </c>
      <c r="I111" s="31"/>
      <c r="J111" s="31">
        <f t="shared" si="6"/>
        <v>45966.53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22063.94</v>
      </c>
      <c r="H116" s="32">
        <f>ROUND(($I$138*0.12),5)</f>
        <v>22.063939999999999</v>
      </c>
      <c r="I116" s="31"/>
      <c r="J116" s="31">
        <f t="shared" si="6"/>
        <v>22063.94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29660</v>
      </c>
      <c r="H121" s="34">
        <v>29.66</v>
      </c>
      <c r="I121" s="31">
        <v>29.66</v>
      </c>
      <c r="J121" s="31">
        <f t="shared" si="6"/>
        <v>29660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27579.920000000002</v>
      </c>
      <c r="H125" s="32">
        <f>ROUND(($I$138*0.15),5)</f>
        <v>27.579920000000001</v>
      </c>
      <c r="I125" s="31"/>
      <c r="J125" s="31">
        <f t="shared" si="6"/>
        <v>27579.919999999998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20225.269999999997</v>
      </c>
      <c r="H126" s="32">
        <f>ROUND(($I$138*0.11),5)</f>
        <v>20.225269999999998</v>
      </c>
      <c r="I126" s="31"/>
      <c r="J126" s="31">
        <f t="shared" si="6"/>
        <v>20225.27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12870.630000000001</v>
      </c>
      <c r="H128" s="32">
        <f>ROUND(($I$138*0.07),5)</f>
        <v>12.87063</v>
      </c>
      <c r="I128" s="31"/>
      <c r="J128" s="31">
        <f t="shared" si="6"/>
        <v>12870.63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33095.9</v>
      </c>
      <c r="H129" s="32">
        <f>ROUND(($I$138*0.18),5)</f>
        <v>33.0959</v>
      </c>
      <c r="I129" s="31"/>
      <c r="J129" s="31">
        <f t="shared" si="6"/>
        <v>33095.9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12.870629999999881</v>
      </c>
      <c r="I138" s="34">
        <f>J197*0.7</f>
        <v>183.86612999999988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43.403039999999997</v>
      </c>
      <c r="I151" s="72">
        <f>I152+I153+I154</f>
        <v>43.4</v>
      </c>
      <c r="J151" s="72">
        <f ca="1">J152+J153+J154</f>
        <v>43403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3616.92</v>
      </c>
      <c r="H152" s="32">
        <f ca="1">ROUND((C152*F152*G152/1000),5)</f>
        <v>43.403039999999997</v>
      </c>
      <c r="I152" s="35">
        <v>43.4</v>
      </c>
      <c r="J152" s="31">
        <f ca="1">ROUND(H152*1000,2)</f>
        <v>43403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36.773000000000003</v>
      </c>
      <c r="I169" s="72">
        <f>I170+I171+I172</f>
        <v>36.770000000000003</v>
      </c>
      <c r="J169" s="72">
        <f>J170+J171+J172</f>
        <v>36773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36773</v>
      </c>
      <c r="H170" s="32">
        <v>36.773000000000003</v>
      </c>
      <c r="I170" s="35">
        <v>36.770000000000003</v>
      </c>
      <c r="J170" s="31">
        <f>ROUND(H170*1000,2)</f>
        <v>36773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100.703</v>
      </c>
      <c r="I173" s="72">
        <v>100.7</v>
      </c>
      <c r="J173" s="72">
        <f>ROUND(H173*1000,2)</f>
        <v>100703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13.334</v>
      </c>
      <c r="I174" s="72">
        <v>13.33</v>
      </c>
      <c r="J174" s="72">
        <f>ROUND(H174*1000,2)</f>
        <v>13334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18.386610000000001</v>
      </c>
      <c r="I178" s="72">
        <f>I179+I180+I181</f>
        <v>47.95</v>
      </c>
      <c r="J178" s="72">
        <f>J179+J180+J181</f>
        <v>18386.61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18.386610000000001</v>
      </c>
      <c r="I181" s="31">
        <v>47.95</v>
      </c>
      <c r="J181" s="31">
        <f>ROUND(H181*1000,2)</f>
        <v>18386.61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762.33137999999985</v>
      </c>
      <c r="I194" s="62">
        <f>I10+I9+I42+I46+I109+I139+I151+I155+I160+I165+I169+I173+I174+I175+I178+I45</f>
        <v>791.3316299999999</v>
      </c>
      <c r="J194" s="63">
        <f ca="1">J10+J9+J42+J46+J109+J139+J151+J155+J160+J165+J169+J173+J174+J175+J178+J45</f>
        <v>462514.68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762.33137999999997</v>
      </c>
      <c r="I195" s="31">
        <f>J195/1000</f>
        <v>762.33143999999993</v>
      </c>
      <c r="J195" s="31">
        <v>762331.44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791.3316299999999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-29.000189999999975</v>
      </c>
      <c r="J197" s="82">
        <v>262.66589999999985</v>
      </c>
    </row>
    <row r="198" spans="1:75" hidden="1" x14ac:dyDescent="0.25">
      <c r="H198" s="49">
        <f>H9+H10+H42+H45+H46+H109+H139+H151+H155+H160+H165+H169+H173+H174+H175+H178+H182</f>
        <v>762.33137999999985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131.61000000000001</v>
      </c>
      <c r="I9" s="72">
        <v>131.61000000000001</v>
      </c>
      <c r="J9" s="72">
        <f>ROUND(H9*1000,2)</f>
        <v>131610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98.803100000000001</v>
      </c>
      <c r="I10" s="76">
        <f>I11+I12+I13+I14+I15+I16+I20+I31+I35+I38+I39+I40+I41+I19</f>
        <v>98.243000000000009</v>
      </c>
      <c r="J10" s="72">
        <f>J11+J12+J13+J14+J15+J16+J20+J31+J35+J38+J39+J40+J41+J19</f>
        <v>98243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35.33</v>
      </c>
      <c r="G11" s="31">
        <v>2.29</v>
      </c>
      <c r="H11" s="34">
        <f>ROUND((F11*G11*K11)/1000,5)</f>
        <v>24.190799999999999</v>
      </c>
      <c r="I11" s="31">
        <f t="shared" ref="I11:I30" si="0">H11</f>
        <v>24.190799999999999</v>
      </c>
      <c r="J11" s="31">
        <f>ROUND(F11*G11*K11,2)</f>
        <v>24190.799999999999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159-F11</f>
        <v>123.67</v>
      </c>
      <c r="G12" s="31">
        <v>2</v>
      </c>
      <c r="H12" s="34">
        <f>ROUND((F12*G12*C12)/1000,5)</f>
        <v>12.86168</v>
      </c>
      <c r="I12" s="31">
        <f t="shared" si="0"/>
        <v>12.86168</v>
      </c>
      <c r="J12" s="31">
        <f>ROUND(F12*G12*K12,2)</f>
        <v>12861.68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5.2088099999999997</v>
      </c>
      <c r="I16" s="31">
        <f t="shared" si="0"/>
        <v>5.2088099999999997</v>
      </c>
      <c r="J16" s="31">
        <f>J17+J18</f>
        <v>5208.8099999999995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35.33</v>
      </c>
      <c r="G17" s="31">
        <v>3.29</v>
      </c>
      <c r="H17" s="32">
        <f>ROUND((F17*G17*C17)/1000,5)</f>
        <v>1.39483</v>
      </c>
      <c r="I17" s="31">
        <f t="shared" si="0"/>
        <v>1.39483</v>
      </c>
      <c r="J17" s="31">
        <f>ROUND(F17*G17*K17,2)</f>
        <v>1394.83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123.67</v>
      </c>
      <c r="G18" s="31">
        <v>2.57</v>
      </c>
      <c r="H18" s="32">
        <f>ROUND((F18*G18*C18)/1000,5)</f>
        <v>3.8139799999999999</v>
      </c>
      <c r="I18" s="31">
        <f t="shared" si="0"/>
        <v>3.8139799999999999</v>
      </c>
      <c r="J18" s="31">
        <f>ROUND(F18*G18*K18,2)</f>
        <v>3813.98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3.6787999999999994</v>
      </c>
      <c r="I20" s="31">
        <f t="shared" si="0"/>
        <v>3.6787999999999994</v>
      </c>
      <c r="J20" s="31">
        <f>J21+J22+J23+J24+J25+J26+J27+J28+J29+J30</f>
        <v>3678.7999999999997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1011.67</v>
      </c>
      <c r="G21" s="31">
        <v>2.81</v>
      </c>
      <c r="H21" s="32">
        <f t="shared" ref="H21:H30" si="1">ROUND((F21*G21*K21)/1000,5)</f>
        <v>2.8427899999999999</v>
      </c>
      <c r="I21" s="31">
        <f t="shared" si="0"/>
        <v>2.8427899999999999</v>
      </c>
      <c r="J21" s="31">
        <f t="shared" ref="J21:J30" si="2">ROUND(F21*G21*K21,2)</f>
        <v>2842.79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743</v>
      </c>
      <c r="G26" s="31">
        <v>2.64</v>
      </c>
      <c r="H26" s="32">
        <f t="shared" si="1"/>
        <v>0.11286</v>
      </c>
      <c r="I26" s="31">
        <f t="shared" si="0"/>
        <v>0.11286</v>
      </c>
      <c r="J26" s="31">
        <f t="shared" si="2"/>
        <v>112.86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695</v>
      </c>
      <c r="G27" s="31">
        <v>5.07</v>
      </c>
      <c r="H27" s="32">
        <f t="shared" si="1"/>
        <v>3.245E-2</v>
      </c>
      <c r="I27" s="31">
        <f t="shared" si="0"/>
        <v>3.245E-2</v>
      </c>
      <c r="J27" s="31">
        <f t="shared" si="2"/>
        <v>32.450000000000003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606</v>
      </c>
      <c r="G28" s="31">
        <v>2.52</v>
      </c>
      <c r="H28" s="32">
        <f t="shared" si="1"/>
        <v>5.0400000000000002E-3</v>
      </c>
      <c r="I28" s="31">
        <f t="shared" si="0"/>
        <v>5.0400000000000002E-3</v>
      </c>
      <c r="J28" s="31">
        <f t="shared" si="2"/>
        <v>5.04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11.703989999999999</v>
      </c>
      <c r="I31" s="31">
        <f>I32+I33+I34</f>
        <v>11.703989999999999</v>
      </c>
      <c r="J31" s="31">
        <f>J32+J33+J34</f>
        <v>11703.99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433</v>
      </c>
      <c r="G32" s="31">
        <v>2.0099999999999998</v>
      </c>
      <c r="H32" s="32">
        <f>ROUND(F32*G32*K32/1000,5)</f>
        <v>1.7406600000000001</v>
      </c>
      <c r="I32" s="31">
        <f>H32</f>
        <v>1.7406600000000001</v>
      </c>
      <c r="J32" s="31">
        <f>ROUND(H32*1000,2)</f>
        <v>1740.66</v>
      </c>
      <c r="K32" s="3">
        <v>2</v>
      </c>
      <c r="L32" s="38"/>
      <c r="M32" s="38">
        <v>433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433</v>
      </c>
      <c r="G33" s="31">
        <v>7.67</v>
      </c>
      <c r="H33" s="32">
        <f>ROUND(G33*F33*K33/1000,5)</f>
        <v>9.9633299999999991</v>
      </c>
      <c r="I33" s="31">
        <f>H33</f>
        <v>9.9633299999999991</v>
      </c>
      <c r="J33" s="31">
        <f>ROUND(H33*1000,2)</f>
        <v>9963.33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0.56010000000000004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5</v>
      </c>
      <c r="G37" s="31">
        <v>56.01</v>
      </c>
      <c r="H37" s="32">
        <f>ROUND(G37*F37*C37/1000,5)</f>
        <v>0.56010000000000004</v>
      </c>
      <c r="I37" s="31"/>
      <c r="J37" s="31"/>
      <c r="L37" s="38"/>
      <c r="M37" s="38">
        <v>314.88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708.48</v>
      </c>
      <c r="G38" s="31">
        <v>1.65</v>
      </c>
      <c r="H38" s="32">
        <f>ROUND((F38*G38*K38)/1000,5)</f>
        <v>1.16899</v>
      </c>
      <c r="I38" s="31">
        <f>H38</f>
        <v>1.16899</v>
      </c>
      <c r="J38" s="31">
        <f>ROUND(F38*G38*K38,2)</f>
        <v>1168.99</v>
      </c>
      <c r="K38" s="3">
        <v>1</v>
      </c>
      <c r="L38" s="38">
        <f>M37+M38</f>
        <v>708.48</v>
      </c>
      <c r="M38" s="38">
        <v>393.6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27.576260000000001</v>
      </c>
      <c r="I42" s="72">
        <f>I43+I44</f>
        <v>27.576260000000001</v>
      </c>
      <c r="J42" s="72">
        <f>J43+J44</f>
        <v>27576.26</v>
      </c>
      <c r="K42" s="73"/>
      <c r="Q42" s="74" t="s">
        <v>327</v>
      </c>
      <c r="R42" s="74">
        <v>85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0.34</v>
      </c>
      <c r="G43" s="31">
        <v>222.21</v>
      </c>
      <c r="H43" s="32">
        <f>ROUND((F43*G43*K43)/1000,5)</f>
        <v>27.576260000000001</v>
      </c>
      <c r="I43" s="31">
        <f>H43</f>
        <v>27.576260000000001</v>
      </c>
      <c r="J43" s="31">
        <f>ROUND(H43*1000,2)</f>
        <v>27576.26</v>
      </c>
      <c r="K43" s="3">
        <v>365</v>
      </c>
      <c r="L43" s="38"/>
      <c r="M43" s="38"/>
      <c r="N43" s="4">
        <f>ROUND(R42*1.45/365,3)</f>
        <v>0.33800000000000002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71.481347999999997</v>
      </c>
      <c r="I46" s="71">
        <f>I47+I53+I63+I68+I77+I85+I98+I103</f>
        <v>71.481347999999997</v>
      </c>
      <c r="J46" s="72">
        <f>J47+J53+J63+J68+J77+J85+J98+J103</f>
        <v>69336.91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3.5740699999999999</v>
      </c>
      <c r="I47" s="25">
        <f>I48+I49+I50+I51+I52</f>
        <v>0</v>
      </c>
      <c r="J47" s="23">
        <f>J48+J49+J50+J51+J52</f>
        <v>3574.07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2.1444399999999999</v>
      </c>
      <c r="I49" s="31"/>
      <c r="J49" s="31">
        <f>ROUND(H49*1000,2)</f>
        <v>2144.44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1.42963</v>
      </c>
      <c r="I50" s="31"/>
      <c r="J50" s="31">
        <f>ROUND(H50*1000,2)</f>
        <v>1429.63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5.0036899999999997</v>
      </c>
      <c r="I53" s="26">
        <f>I54+I55+I56+I57+I58+I59+I60+I61+I62</f>
        <v>0</v>
      </c>
      <c r="J53" s="23">
        <f>J54+J55+J56+J57+J58+J59+J60+J61+J62</f>
        <v>5003.6899999999996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5.0036899999999997</v>
      </c>
      <c r="I59" s="31"/>
      <c r="J59" s="31">
        <f t="shared" si="3"/>
        <v>5003.6899999999996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6.4333200000000001</v>
      </c>
      <c r="I68" s="26">
        <f>I69+I70+I71+I72+I75+I76</f>
        <v>0</v>
      </c>
      <c r="J68" s="23">
        <f>J69+J70+J71+J72+J73+J74+J75+J76</f>
        <v>6433.32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6.4333200000000001</v>
      </c>
      <c r="I76" s="31"/>
      <c r="J76" s="31">
        <f>ROUND(H76*1000,2)</f>
        <v>6433.32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10.007379999999999</v>
      </c>
      <c r="I77" s="26">
        <f>I78+I79+I80+I81+I82+I83+I84</f>
        <v>0</v>
      </c>
      <c r="J77" s="23">
        <f>J78+J79+J80+J81+J82+J83+J84</f>
        <v>7862.94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5.0036899999999997</v>
      </c>
      <c r="I78" s="31"/>
      <c r="J78" s="31">
        <f t="shared" ref="J78:J83" si="4">ROUND(H78*1000,2)</f>
        <v>5003.6899999999996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2.8592499999999998</v>
      </c>
      <c r="I81" s="31"/>
      <c r="J81" s="31">
        <f t="shared" si="4"/>
        <v>2859.25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2.1444399999999999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24.303660000000001</v>
      </c>
      <c r="I85" s="26">
        <f>I86+I87+I88+I89+I90+I91+I92+I93+I94+I95+I96+I97</f>
        <v>0</v>
      </c>
      <c r="J85" s="23">
        <f>J86+J87+J88+J89+J90+J91+J92+J93+J94+J95+J96+J97</f>
        <v>24303.66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8.5777599999999996</v>
      </c>
      <c r="I90" s="31"/>
      <c r="J90" s="31">
        <f t="shared" si="5"/>
        <v>8577.76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11.43702</v>
      </c>
      <c r="I96" s="31"/>
      <c r="J96" s="31">
        <f t="shared" si="5"/>
        <v>11437.02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4.2888799999999998</v>
      </c>
      <c r="I97" s="31"/>
      <c r="J97" s="31">
        <f t="shared" si="5"/>
        <v>4288.88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2.8592499999999998</v>
      </c>
      <c r="I98" s="26">
        <f>I99+I100+I101+I102</f>
        <v>0</v>
      </c>
      <c r="J98" s="23">
        <f>J99+J100+J101+J102</f>
        <v>2859.25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2.8592499999999998</v>
      </c>
      <c r="I99" s="31">
        <v>0</v>
      </c>
      <c r="J99" s="31">
        <f>ROUND(H99*1000,2)</f>
        <v>2859.25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19.299977999999992</v>
      </c>
      <c r="I103" s="25">
        <f>I104+I105+I106+I107+I108</f>
        <v>71.481347999999997</v>
      </c>
      <c r="J103" s="23">
        <f>J104+J105+J106+J107+J108</f>
        <v>19299.98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4.6462899999999996</v>
      </c>
      <c r="I106" s="31"/>
      <c r="J106" s="31">
        <f>ROUND(H106*1000,2)</f>
        <v>4646.29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14.653687999999992</v>
      </c>
      <c r="I108" s="34">
        <f>J197-I138-H181</f>
        <v>71.481347999999997</v>
      </c>
      <c r="J108" s="31">
        <f>ROUND(H108*1000,2)</f>
        <v>14653.69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239.47092199999994</v>
      </c>
      <c r="I109" s="71">
        <f>I110+I111+I112+I113+I114+I115+I116+I117+I118+I119+I120+I121+I122+I123+I124+I125+I126+I127+I128+I129+I130+I131+I132+I133+I134+I135+I136+I137+I138</f>
        <v>239.47192199999995</v>
      </c>
      <c r="J109" s="72">
        <f>J110+J111+J112+J113+J114+J115+J116+J117+J118+J119+J120+J121+J122+J123+J124+J125+J126+J127+J128+J129+J130+J131+J132+J133+J134+J135+J136+J137+J138</f>
        <v>224242.29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10877.599999999999</v>
      </c>
      <c r="H110" s="33">
        <f>ROUND(($I$138*0.05),5)</f>
        <v>10.877599999999999</v>
      </c>
      <c r="I110" s="31"/>
      <c r="J110" s="31">
        <f t="shared" ref="J110:J137" si="6">ROUND(H110*1000,2)</f>
        <v>10877.6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54387.979999999996</v>
      </c>
      <c r="H111" s="33">
        <f>ROUND(($I$138*0.25),5)</f>
        <v>54.387979999999999</v>
      </c>
      <c r="I111" s="31"/>
      <c r="J111" s="31">
        <f t="shared" si="6"/>
        <v>54387.98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26106.23</v>
      </c>
      <c r="H116" s="32">
        <f>ROUND(($I$138*0.12),5)</f>
        <v>26.10623</v>
      </c>
      <c r="I116" s="31"/>
      <c r="J116" s="31">
        <f t="shared" si="6"/>
        <v>26106.23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21919</v>
      </c>
      <c r="H121" s="34">
        <v>21.919</v>
      </c>
      <c r="I121" s="31">
        <v>21.92</v>
      </c>
      <c r="J121" s="31">
        <f t="shared" si="6"/>
        <v>21919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32632.79</v>
      </c>
      <c r="H125" s="32">
        <f>ROUND(($I$138*0.15),5)</f>
        <v>32.63279</v>
      </c>
      <c r="I125" s="31"/>
      <c r="J125" s="31">
        <f t="shared" si="6"/>
        <v>32632.79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23930.710000000003</v>
      </c>
      <c r="H126" s="32">
        <f>ROUND(($I$138*0.11),5)</f>
        <v>23.930710000000001</v>
      </c>
      <c r="I126" s="31"/>
      <c r="J126" s="31">
        <f t="shared" si="6"/>
        <v>23930.71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15228.630000000001</v>
      </c>
      <c r="H128" s="32">
        <f>ROUND(($I$138*0.07),5)</f>
        <v>15.228630000000001</v>
      </c>
      <c r="I128" s="31"/>
      <c r="J128" s="31">
        <f t="shared" si="6"/>
        <v>15228.63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39159.350000000006</v>
      </c>
      <c r="H129" s="32">
        <f>ROUND(($I$138*0.18),5)</f>
        <v>39.159350000000003</v>
      </c>
      <c r="I129" s="31"/>
      <c r="J129" s="31">
        <f t="shared" si="6"/>
        <v>39159.35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15.22863199999993</v>
      </c>
      <c r="I138" s="34">
        <f>J197*0.7</f>
        <v>217.55192199999993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42.651000000000003</v>
      </c>
      <c r="I151" s="72">
        <f>I152+I153+I154</f>
        <v>42.65</v>
      </c>
      <c r="J151" s="72">
        <f ca="1">J152+J153+J154</f>
        <v>42651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3554.25</v>
      </c>
      <c r="H152" s="32">
        <f ca="1">ROUND((C152*F152*G152/1000),5)</f>
        <v>42.651000000000003</v>
      </c>
      <c r="I152" s="35">
        <v>42.65</v>
      </c>
      <c r="J152" s="31">
        <f ca="1">ROUND(H152*1000,2)</f>
        <v>42651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36.921999999999997</v>
      </c>
      <c r="I169" s="72">
        <f>I170+I171+I172</f>
        <v>36.92</v>
      </c>
      <c r="J169" s="72">
        <f>J170+J171+J172</f>
        <v>36922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36922</v>
      </c>
      <c r="H170" s="32">
        <v>36.921999999999997</v>
      </c>
      <c r="I170" s="35">
        <v>36.92</v>
      </c>
      <c r="J170" s="31">
        <f>ROUND(H170*1000,2)</f>
        <v>36922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73.647000000000006</v>
      </c>
      <c r="I173" s="72">
        <v>73.650000000000006</v>
      </c>
      <c r="J173" s="72">
        <f>ROUND(H173*1000,2)</f>
        <v>73647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13.612</v>
      </c>
      <c r="I174" s="72">
        <v>13.61</v>
      </c>
      <c r="J174" s="72">
        <f>ROUND(H174*1000,2)</f>
        <v>13612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4.33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4.33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21.755189999999999</v>
      </c>
      <c r="I178" s="72">
        <f>I179+I180+I181</f>
        <v>48.15</v>
      </c>
      <c r="J178" s="72">
        <f>J179+J180+J181</f>
        <v>21755.19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21.755189999999999</v>
      </c>
      <c r="I181" s="31">
        <v>48.15</v>
      </c>
      <c r="J181" s="31">
        <f>ROUND(H181*1000,2)</f>
        <v>21755.19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765.42269999999996</v>
      </c>
      <c r="I194" s="62">
        <f>I10+I9+I42+I46+I109+I139+I151+I155+I160+I165+I169+I173+I174+I175+I178+I45</f>
        <v>795.58640999999989</v>
      </c>
      <c r="J194" s="63">
        <f ca="1">J10+J9+J42+J46+J109+J139+J151+J155+J160+J165+J169+J173+J174+J175+J178+J45</f>
        <v>432300.63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765.42269999999996</v>
      </c>
      <c r="I195" s="31">
        <f>J195/1000</f>
        <v>765.42276000000004</v>
      </c>
      <c r="J195" s="31">
        <v>765422.76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795.58640999999989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-30.163649999999848</v>
      </c>
      <c r="J197" s="82">
        <v>310.78845999999993</v>
      </c>
    </row>
    <row r="198" spans="1:75" hidden="1" x14ac:dyDescent="0.25">
      <c r="H198" s="49">
        <f>H9+H10+H42+H45+H46+H109+H139+H151+H155+H160+H165+H169+H173+H174+H175+H178+H182</f>
        <v>765.42269999999996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414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31.28612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74.28</v>
      </c>
      <c r="I9" s="72">
        <v>74.28</v>
      </c>
      <c r="J9" s="72">
        <f>ROUND(H9*1000,2)</f>
        <v>74280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130.83814999999998</v>
      </c>
      <c r="I10" s="76">
        <f>I11+I12+I13+I14+I15+I16+I20+I31+I35+I38+I39+I40+I41+I19</f>
        <v>130.83814999999998</v>
      </c>
      <c r="J10" s="72">
        <f>J11+J12+J13+J14+J15+J16+J20+J31+J35+J38+J39+J40+J41+J19</f>
        <v>118828.75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77.5</v>
      </c>
      <c r="G11" s="31">
        <v>1.67</v>
      </c>
      <c r="H11" s="34">
        <f>ROUND((F11*G11*K11)/1000,5)</f>
        <v>38.698079999999997</v>
      </c>
      <c r="I11" s="31">
        <f>H11</f>
        <v>38.698079999999997</v>
      </c>
      <c r="J11" s="31">
        <f>ROUND(F11*G11*K11,2)</f>
        <v>38698.080000000002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77.5</v>
      </c>
      <c r="G12" s="31">
        <v>1.27</v>
      </c>
      <c r="H12" s="34">
        <f>ROUND((F12*G12*C12)/1000,5)</f>
        <v>10.2362</v>
      </c>
      <c r="I12" s="31">
        <f>H12</f>
        <v>10.2362</v>
      </c>
      <c r="J12" s="31">
        <f>ROUND(F12*G12*K12,2)</f>
        <v>5118.1000000000004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13.782599999999999</v>
      </c>
      <c r="I16" s="31">
        <f t="shared" ref="I16:I29" si="0">H16</f>
        <v>13.782599999999999</v>
      </c>
      <c r="J16" s="31">
        <f>J17+J18</f>
        <v>6891.2999999999993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77.5</v>
      </c>
      <c r="G17" s="31">
        <v>4.07</v>
      </c>
      <c r="H17" s="32">
        <f>ROUND((F17*G17*C17)/1000,5)</f>
        <v>7.5701999999999998</v>
      </c>
      <c r="I17" s="31">
        <f t="shared" si="0"/>
        <v>7.5701999999999998</v>
      </c>
      <c r="J17" s="31">
        <f>ROUND(F17*G17*K17,2)</f>
        <v>3785.1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77.5</v>
      </c>
      <c r="G18" s="31">
        <v>3.34</v>
      </c>
      <c r="H18" s="32">
        <f>ROUND((F18*G18*C18)/1000,5)</f>
        <v>6.2123999999999997</v>
      </c>
      <c r="I18" s="31">
        <f t="shared" si="0"/>
        <v>6.2123999999999997</v>
      </c>
      <c r="J18" s="31">
        <f>ROUND(F18*G18*K18,2)</f>
        <v>3106.2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33.6</v>
      </c>
      <c r="G19" s="31">
        <v>8.43</v>
      </c>
      <c r="H19" s="32">
        <f>ROUND((F19*G19*K19)/1000,5)</f>
        <v>0.28325</v>
      </c>
      <c r="I19" s="31">
        <f t="shared" si="0"/>
        <v>0.28325</v>
      </c>
      <c r="J19" s="31">
        <f>ROUND(F19*G19*K19,2)</f>
        <v>283.25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11.028920000000001</v>
      </c>
      <c r="I20" s="31">
        <f t="shared" si="0"/>
        <v>11.028920000000001</v>
      </c>
      <c r="J20" s="31">
        <f>J21+J22+J23+J24+J25+J26+J27+J28+J29+J30</f>
        <v>11028.92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3604.67</v>
      </c>
      <c r="G21" s="31">
        <v>2.81</v>
      </c>
      <c r="H21" s="32">
        <f t="shared" ref="H21:H30" si="1">ROUND((F21*G21*K21)/1000,5)</f>
        <v>10.12912</v>
      </c>
      <c r="I21" s="31">
        <f t="shared" si="0"/>
        <v>10.12912</v>
      </c>
      <c r="J21" s="31">
        <f t="shared" ref="J21:J29" si="2">ROUND(F21*G21*K21,2)</f>
        <v>10129.120000000001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36</v>
      </c>
      <c r="G22" s="31">
        <v>1.75</v>
      </c>
      <c r="H22" s="32">
        <f t="shared" si="1"/>
        <v>2.8000000000000001E-2</v>
      </c>
      <c r="I22" s="31">
        <f t="shared" si="0"/>
        <v>2.8000000000000001E-2</v>
      </c>
      <c r="J22" s="31">
        <f t="shared" si="2"/>
        <v>28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716</v>
      </c>
      <c r="G23" s="31">
        <v>4.0999999999999996</v>
      </c>
      <c r="H23" s="32">
        <f t="shared" si="1"/>
        <v>0.21976000000000001</v>
      </c>
      <c r="I23" s="31">
        <f t="shared" si="0"/>
        <v>0.21976000000000001</v>
      </c>
      <c r="J23" s="31">
        <f t="shared" si="2"/>
        <v>219.76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717</v>
      </c>
      <c r="G24" s="31">
        <v>4.08</v>
      </c>
      <c r="H24" s="32">
        <f t="shared" si="1"/>
        <v>2.0559999999999998E-2</v>
      </c>
      <c r="I24" s="31">
        <f t="shared" si="0"/>
        <v>2.0559999999999998E-2</v>
      </c>
      <c r="J24" s="31">
        <f t="shared" si="2"/>
        <v>20.56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125</v>
      </c>
      <c r="G25" s="31">
        <v>3.93</v>
      </c>
      <c r="H25" s="32">
        <f t="shared" si="1"/>
        <v>2.751E-2</v>
      </c>
      <c r="I25" s="31">
        <f t="shared" si="0"/>
        <v>2.751E-2</v>
      </c>
      <c r="J25" s="31">
        <f t="shared" si="2"/>
        <v>27.51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174.64</v>
      </c>
      <c r="G26" s="31">
        <v>2.64</v>
      </c>
      <c r="H26" s="32">
        <f t="shared" si="1"/>
        <v>0.46105000000000002</v>
      </c>
      <c r="I26" s="31">
        <f t="shared" si="0"/>
        <v>0.46105000000000002</v>
      </c>
      <c r="J26" s="31">
        <f t="shared" si="2"/>
        <v>461.05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693</v>
      </c>
      <c r="G28" s="31">
        <v>2.52</v>
      </c>
      <c r="H28" s="32">
        <f t="shared" si="1"/>
        <v>8.8199999999999997E-3</v>
      </c>
      <c r="I28" s="31">
        <f t="shared" si="0"/>
        <v>8.8199999999999997E-3</v>
      </c>
      <c r="J28" s="31">
        <f t="shared" si="2"/>
        <v>8.82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55.82544</v>
      </c>
      <c r="I31" s="31">
        <f>I32+I33+I34</f>
        <v>55.82544</v>
      </c>
      <c r="J31" s="31">
        <f>J32+J33+J34</f>
        <v>55825.440000000002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776</v>
      </c>
      <c r="G32" s="31">
        <v>2.0099999999999998</v>
      </c>
      <c r="H32" s="32">
        <f>ROUND(F32*G32*K32/1000,5)</f>
        <v>3.1195200000000001</v>
      </c>
      <c r="I32" s="31">
        <f>H32</f>
        <v>3.1195200000000001</v>
      </c>
      <c r="J32" s="31">
        <f>ROUND(H32*1000,2)</f>
        <v>3119.52</v>
      </c>
      <c r="K32" s="3">
        <v>2</v>
      </c>
      <c r="L32" s="38"/>
      <c r="M32" s="38">
        <v>776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776</v>
      </c>
      <c r="G33" s="31">
        <v>7.67</v>
      </c>
      <c r="H33" s="32">
        <f>ROUND(G33*F33*K33/1000,5)</f>
        <v>17.85576</v>
      </c>
      <c r="I33" s="31">
        <f>H33</f>
        <v>17.85576</v>
      </c>
      <c r="J33" s="31">
        <f>ROUND(H33*1000,2)</f>
        <v>17855.759999999998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776</v>
      </c>
      <c r="G34" s="31">
        <v>14.97</v>
      </c>
      <c r="H34" s="32">
        <f>ROUND(G34*F34*K34/1000,5)</f>
        <v>34.850160000000002</v>
      </c>
      <c r="I34" s="31">
        <f>H34</f>
        <v>34.850160000000002</v>
      </c>
      <c r="J34" s="31">
        <f>ROUND(H34*1000,2)</f>
        <v>34850.160000000003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264.95999999999998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596.16</v>
      </c>
      <c r="G38" s="31">
        <v>1.65</v>
      </c>
      <c r="H38" s="32">
        <f>ROUND((F38*G38*K38)/1000,5)</f>
        <v>0.98365999999999998</v>
      </c>
      <c r="I38" s="31">
        <f>H38</f>
        <v>0.98365999999999998</v>
      </c>
      <c r="J38" s="31">
        <f>ROUND(F38*G38*K38,2)</f>
        <v>983.66</v>
      </c>
      <c r="K38" s="3">
        <v>1</v>
      </c>
      <c r="L38" s="38">
        <f>M37+M38</f>
        <v>596.16</v>
      </c>
      <c r="M38" s="38">
        <v>331.2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0.26200000000000001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41.118893000000028</v>
      </c>
      <c r="I46" s="71">
        <f>I47+I53+I63+I68+I77+I85+I98+I103</f>
        <v>41.118893000000028</v>
      </c>
      <c r="J46" s="72">
        <f>J47+J53+J63+J68+J77+J85+J98+J103</f>
        <v>39885.32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2.0559500000000002</v>
      </c>
      <c r="I47" s="25">
        <f>I48+I49+I50+I51+I52</f>
        <v>0</v>
      </c>
      <c r="J47" s="23">
        <f>J48+J49+J50+J51+J52</f>
        <v>2055.9499999999998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1.2335700000000001</v>
      </c>
      <c r="I49" s="31"/>
      <c r="J49" s="31">
        <f>ROUND(H49*1000,2)</f>
        <v>1233.57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0.82238</v>
      </c>
      <c r="I50" s="31"/>
      <c r="J50" s="31">
        <f>ROUND(H50*1000,2)</f>
        <v>822.38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2.87832</v>
      </c>
      <c r="I53" s="26">
        <f>I54+I55+I56+I57+I58+I59+I60+I61+I62</f>
        <v>0</v>
      </c>
      <c r="J53" s="23">
        <f>J54+J55+J56+J57+J58+J59+J60+J61+J62</f>
        <v>2878.32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2.87832</v>
      </c>
      <c r="I59" s="31"/>
      <c r="J59" s="31">
        <f t="shared" si="3"/>
        <v>2878.32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3.7006999999999999</v>
      </c>
      <c r="I68" s="26">
        <f>I69+I70+I71+I72+I75+I76</f>
        <v>0</v>
      </c>
      <c r="J68" s="23">
        <f>J69+J70+J71+J72+J73+J74+J75+J76</f>
        <v>3700.7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3.7006999999999999</v>
      </c>
      <c r="I76" s="31"/>
      <c r="J76" s="31">
        <f>ROUND(H76*1000,2)</f>
        <v>3700.7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5.7566500000000005</v>
      </c>
      <c r="I77" s="26">
        <f>I78+I79+I80+I81+I82+I83+I84</f>
        <v>0</v>
      </c>
      <c r="J77" s="23">
        <f>J78+J79+J80+J81+J82+J83+J84</f>
        <v>4523.08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2.87832</v>
      </c>
      <c r="I78" s="31"/>
      <c r="J78" s="31">
        <f t="shared" ref="J78:J83" si="4">ROUND(H78*1000,2)</f>
        <v>2878.32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1.64476</v>
      </c>
      <c r="I81" s="31"/>
      <c r="J81" s="31">
        <f t="shared" si="4"/>
        <v>1644.76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1.2335700000000001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13.980419999999999</v>
      </c>
      <c r="I85" s="26">
        <f>I86+I87+I88+I89+I90+I91+I92+I93+I94+I95+I96+I97</f>
        <v>0</v>
      </c>
      <c r="J85" s="23">
        <f>J86+J87+J88+J89+J90+J91+J92+J93+J94+J95+J96+J97</f>
        <v>13980.420000000002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4.9342699999999997</v>
      </c>
      <c r="I90" s="31"/>
      <c r="J90" s="31">
        <f t="shared" si="5"/>
        <v>4934.2700000000004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6.5790199999999999</v>
      </c>
      <c r="I96" s="31"/>
      <c r="J96" s="31">
        <f t="shared" si="5"/>
        <v>6579.02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2.46713</v>
      </c>
      <c r="I97" s="31"/>
      <c r="J97" s="31">
        <f t="shared" si="5"/>
        <v>2467.13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1.64476</v>
      </c>
      <c r="I98" s="26">
        <f>I99+I100+I101+I102</f>
        <v>0</v>
      </c>
      <c r="J98" s="23">
        <f>J99+J100+J101+J102</f>
        <v>1644.76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1.64476</v>
      </c>
      <c r="I99" s="31">
        <v>0</v>
      </c>
      <c r="J99" s="31">
        <f>ROUND(H99*1000,2)</f>
        <v>1644.76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11.102093000000027</v>
      </c>
      <c r="I103" s="25">
        <f>I104+I105+I106+I107+I108</f>
        <v>41.118893000000028</v>
      </c>
      <c r="J103" s="23">
        <f>J104+J105+J106+J107+J108</f>
        <v>11102.09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2.6727300000000001</v>
      </c>
      <c r="I106" s="31"/>
      <c r="J106" s="31">
        <f>ROUND(H106*1000,2)</f>
        <v>2672.73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8.429363000000027</v>
      </c>
      <c r="I108" s="34">
        <f>J197-I138-H181</f>
        <v>41.118893000000028</v>
      </c>
      <c r="J108" s="31">
        <f>ROUND(H108*1000,2)</f>
        <v>8429.36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146.15946700000001</v>
      </c>
      <c r="I109" s="71">
        <f>I110+I111+I112+I113+I114+I115+I116+I117+I118+I119+I120+I121+I122+I123+I124+I125+I126+I127+I128+I129+I130+I131+I132+I133+I134+I135+I136+I137+I138</f>
        <v>146.16446700000003</v>
      </c>
      <c r="J109" s="72">
        <f>J110+J111+J112+J113+J114+J115+J116+J117+J118+J119+J120+J121+J122+J123+J124+J125+J126+J127+J128+J129+J130+J131+J132+J133+J134+J135+J136+J137+J138</f>
        <v>137399.34999999998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6257.22</v>
      </c>
      <c r="H110" s="33">
        <f>ROUND(($I$138*0.05),5)</f>
        <v>6.2572200000000002</v>
      </c>
      <c r="I110" s="31"/>
      <c r="J110" s="31">
        <f t="shared" ref="J110:J137" si="6">ROUND(H110*1000,2)</f>
        <v>6257.22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31286.12</v>
      </c>
      <c r="H111" s="33">
        <f>ROUND(($I$138*0.25),5)</f>
        <v>31.28612</v>
      </c>
      <c r="I111" s="31"/>
      <c r="J111" s="31">
        <f t="shared" si="6"/>
        <v>31286.12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15017.34</v>
      </c>
      <c r="H116" s="32">
        <f>ROUND(($I$138*0.12),5)</f>
        <v>15.017340000000001</v>
      </c>
      <c r="I116" s="31"/>
      <c r="J116" s="31">
        <f t="shared" si="6"/>
        <v>15017.34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18771.670000000002</v>
      </c>
      <c r="H125" s="32">
        <f>ROUND(($I$138*0.15),5)</f>
        <v>18.77167</v>
      </c>
      <c r="I125" s="31"/>
      <c r="J125" s="31">
        <f t="shared" si="6"/>
        <v>18771.669999999998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13765.890000000001</v>
      </c>
      <c r="H126" s="32">
        <f>ROUND(($I$138*0.11),5)</f>
        <v>13.765890000000001</v>
      </c>
      <c r="I126" s="31"/>
      <c r="J126" s="31">
        <f t="shared" si="6"/>
        <v>13765.89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8760.1099999999988</v>
      </c>
      <c r="H128" s="32">
        <f>ROUND(($I$138*0.07),5)</f>
        <v>8.7601099999999992</v>
      </c>
      <c r="I128" s="31"/>
      <c r="J128" s="31">
        <f t="shared" si="6"/>
        <v>8760.11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22526</v>
      </c>
      <c r="H129" s="32">
        <f>ROUND(($I$138*0.18),5)</f>
        <v>22.526</v>
      </c>
      <c r="I129" s="31"/>
      <c r="J129" s="31">
        <f t="shared" si="6"/>
        <v>22526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8.7601170000000224</v>
      </c>
      <c r="I138" s="34">
        <f>J197*0.7</f>
        <v>125.14446700000002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8.6</v>
      </c>
      <c r="I165" s="72">
        <f>I166+I167+I168</f>
        <v>8.6</v>
      </c>
      <c r="J165" s="72">
        <f>J166+J167+J168</f>
        <v>8600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8600</v>
      </c>
      <c r="H166" s="34">
        <v>8.6</v>
      </c>
      <c r="I166" s="31">
        <v>8.6</v>
      </c>
      <c r="J166" s="31">
        <f>ROUND(H166*1000,2)</f>
        <v>8600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20.838000000000001</v>
      </c>
      <c r="I169" s="72">
        <f>I170+I171+I172</f>
        <v>20.84</v>
      </c>
      <c r="J169" s="72">
        <f>J170+J171+J172</f>
        <v>20838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20838</v>
      </c>
      <c r="H170" s="32">
        <v>20.838000000000001</v>
      </c>
      <c r="I170" s="35">
        <v>20.84</v>
      </c>
      <c r="J170" s="31">
        <f>ROUND(H170*1000,2)</f>
        <v>20838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17.501000000000001</v>
      </c>
      <c r="I173" s="72">
        <v>17.5</v>
      </c>
      <c r="J173" s="72">
        <f>ROUND(H173*1000,2)</f>
        <v>17501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5.5129999999999999</v>
      </c>
      <c r="I174" s="72">
        <v>5.51</v>
      </c>
      <c r="J174" s="72">
        <f>ROUND(H174*1000,2)</f>
        <v>5513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12.51445</v>
      </c>
      <c r="I178" s="72">
        <f>I179+I180+I181</f>
        <v>27.09</v>
      </c>
      <c r="J178" s="72">
        <f>J179+J180+J181</f>
        <v>12514.45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12.51445</v>
      </c>
      <c r="I181" s="31">
        <v>27.09</v>
      </c>
      <c r="J181" s="31">
        <f>ROUND(H181*1000,2)</f>
        <v>12514.45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457.36296000000004</v>
      </c>
      <c r="I194" s="62">
        <f>I10+I9+I42+I46+I109+I139+I151+I155+I160+I165+I169+I173+I174+I175+I178+I45</f>
        <v>471.95150999999998</v>
      </c>
      <c r="J194" s="63">
        <f ca="1">J10+J9+J42+J46+J109+J139+J151+J155+J160+J165+J169+J173+J174+J175+J178+J45</f>
        <v>227494.74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457.36295999999999</v>
      </c>
      <c r="I195" s="31">
        <f>J195/1000</f>
        <v>483.25133</v>
      </c>
      <c r="J195" s="31">
        <v>483251.33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471.95150999999998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11.299820000000011</v>
      </c>
      <c r="J197" s="82">
        <v>178.77781000000004</v>
      </c>
    </row>
    <row r="198" spans="1:75" hidden="1" x14ac:dyDescent="0.25">
      <c r="H198" s="49">
        <f>H9+H10+H42+H45+H46+H109+H139+H151+H155+H160+H165+H169+H173+H174+H175+H178+H182</f>
        <v>457.36296000000004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84.71</v>
      </c>
      <c r="I9" s="72">
        <v>84.71</v>
      </c>
      <c r="J9" s="72">
        <f>ROUND(H9*1000,2)</f>
        <v>84710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159.09743</v>
      </c>
      <c r="I10" s="76">
        <f>I11+I12+I13+I14+I15+I16+I20+I31+I35+I38+I39+I40+I41+I19</f>
        <v>159.09743</v>
      </c>
      <c r="J10" s="72">
        <f>J11+J12+J13+J14+J15+J16+J20+J31+J35+J38+J39+J40+J41+J19</f>
        <v>159097.43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81</v>
      </c>
      <c r="G11" s="31">
        <v>2.29</v>
      </c>
      <c r="H11" s="34">
        <f>ROUND((F11*G11*K11)/1000,5)</f>
        <v>55.461509999999997</v>
      </c>
      <c r="I11" s="31">
        <f t="shared" ref="I11:I30" si="0">H11</f>
        <v>55.461509999999997</v>
      </c>
      <c r="J11" s="31">
        <f>ROUND(F11*G11*K11,2)</f>
        <v>55461.51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243-F11</f>
        <v>162</v>
      </c>
      <c r="G12" s="31">
        <v>2</v>
      </c>
      <c r="H12" s="34">
        <f>ROUND((F12*G12*C12)/1000,5)</f>
        <v>16.847999999999999</v>
      </c>
      <c r="I12" s="31">
        <f t="shared" si="0"/>
        <v>16.847999999999999</v>
      </c>
      <c r="J12" s="31">
        <f>ROUND(F12*G12*K12,2)</f>
        <v>16848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</v>
      </c>
      <c r="G13" s="31">
        <v>3.04</v>
      </c>
      <c r="H13" s="34">
        <f>ROUND((F13*G13*K13)/1000,5)</f>
        <v>5.4537599999999999</v>
      </c>
      <c r="I13" s="31">
        <f t="shared" si="0"/>
        <v>5.4537599999999999</v>
      </c>
      <c r="J13" s="31">
        <f>ROUND(F13*G13*K13,2)</f>
        <v>5453.76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</v>
      </c>
      <c r="G14" s="31">
        <v>19.350000000000001</v>
      </c>
      <c r="H14" s="32">
        <f>ROUND((F14*G14*K14)/1000,5)</f>
        <v>6.0372000000000003</v>
      </c>
      <c r="I14" s="31">
        <f t="shared" si="0"/>
        <v>6.0372000000000003</v>
      </c>
      <c r="J14" s="31">
        <f>ROUND(F14*G14*K14,2)</f>
        <v>6037.2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8.1939600000000006</v>
      </c>
      <c r="I16" s="31">
        <f t="shared" si="0"/>
        <v>8.1939600000000006</v>
      </c>
      <c r="J16" s="31">
        <f>J17+J18</f>
        <v>8193.9599999999991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81</v>
      </c>
      <c r="G17" s="31">
        <v>3.29</v>
      </c>
      <c r="H17" s="32">
        <f>ROUND((F17*G17*C17)/1000,5)</f>
        <v>3.1978800000000001</v>
      </c>
      <c r="I17" s="31">
        <f t="shared" si="0"/>
        <v>3.1978800000000001</v>
      </c>
      <c r="J17" s="31">
        <f>ROUND(F17*G17*K17,2)</f>
        <v>3197.88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162</v>
      </c>
      <c r="G18" s="31">
        <v>2.57</v>
      </c>
      <c r="H18" s="32">
        <f>ROUND((F18*G18*C18)/1000,5)</f>
        <v>4.9960800000000001</v>
      </c>
      <c r="I18" s="31">
        <f t="shared" si="0"/>
        <v>4.9960800000000001</v>
      </c>
      <c r="J18" s="31">
        <f>ROUND(F18*G18*K18,2)</f>
        <v>4996.08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9.527720000000004</v>
      </c>
      <c r="I20" s="31">
        <f t="shared" si="0"/>
        <v>9.527720000000004</v>
      </c>
      <c r="J20" s="31">
        <f>J21+J22+J23+J24+J25+J26+J27+J28+J29+J30</f>
        <v>9527.7199999999993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3106.33</v>
      </c>
      <c r="G21" s="31">
        <v>2.81</v>
      </c>
      <c r="H21" s="32">
        <f t="shared" ref="H21:H30" si="1">ROUND((F21*G21*K21)/1000,5)</f>
        <v>8.72879</v>
      </c>
      <c r="I21" s="31">
        <f t="shared" si="0"/>
        <v>8.72879</v>
      </c>
      <c r="J21" s="31">
        <f t="shared" ref="J21:J30" si="2">ROUND(F21*G21*K21,2)</f>
        <v>8728.7900000000009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744</v>
      </c>
      <c r="G26" s="31">
        <v>2.64</v>
      </c>
      <c r="H26" s="32">
        <f t="shared" si="1"/>
        <v>0.13991999999999999</v>
      </c>
      <c r="I26" s="31">
        <f t="shared" si="0"/>
        <v>0.13991999999999999</v>
      </c>
      <c r="J26" s="31">
        <f t="shared" si="2"/>
        <v>139.91999999999999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34.387320000000003</v>
      </c>
      <c r="I31" s="31">
        <f>I32+I33+I34</f>
        <v>34.387320000000003</v>
      </c>
      <c r="J31" s="31">
        <f>J32+J33+J34</f>
        <v>34387.32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478</v>
      </c>
      <c r="G32" s="31">
        <v>2.0099999999999998</v>
      </c>
      <c r="H32" s="32">
        <f>ROUND(F32*G32*K32/1000,5)</f>
        <v>1.9215599999999999</v>
      </c>
      <c r="I32" s="31">
        <f>H32</f>
        <v>1.9215599999999999</v>
      </c>
      <c r="J32" s="31">
        <f>ROUND(H32*1000,2)</f>
        <v>1921.56</v>
      </c>
      <c r="K32" s="3">
        <v>2</v>
      </c>
      <c r="L32" s="38"/>
      <c r="M32" s="38">
        <v>478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478</v>
      </c>
      <c r="G33" s="31">
        <v>7.67</v>
      </c>
      <c r="H33" s="32">
        <f>ROUND(G33*F33*K33/1000,5)</f>
        <v>10.99878</v>
      </c>
      <c r="I33" s="31">
        <f>H33</f>
        <v>10.99878</v>
      </c>
      <c r="J33" s="31">
        <f>ROUND(H33*1000,2)</f>
        <v>10998.78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478</v>
      </c>
      <c r="G34" s="31">
        <v>14.97</v>
      </c>
      <c r="H34" s="32">
        <f>ROUND(G34*F34*K34/1000,5)</f>
        <v>21.46698</v>
      </c>
      <c r="I34" s="31">
        <f>H34</f>
        <v>21.46698</v>
      </c>
      <c r="J34" s="31">
        <f>ROUND(H34*1000,2)</f>
        <v>21466.98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296.48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667.08</v>
      </c>
      <c r="G38" s="31">
        <v>1.65</v>
      </c>
      <c r="H38" s="32">
        <f>ROUND((F38*G38*K38)/1000,5)</f>
        <v>1.1006800000000001</v>
      </c>
      <c r="I38" s="31">
        <f>H38</f>
        <v>1.1006800000000001</v>
      </c>
      <c r="J38" s="31">
        <f>ROUND(F38*G38*K38,2)</f>
        <v>1100.68</v>
      </c>
      <c r="K38" s="3">
        <v>1</v>
      </c>
      <c r="L38" s="38">
        <f>M37+M38</f>
        <v>667.08</v>
      </c>
      <c r="M38" s="38">
        <v>370.6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20.27666</v>
      </c>
      <c r="I42" s="72">
        <f>I43+I44</f>
        <v>20.27666</v>
      </c>
      <c r="J42" s="72">
        <f>J43+J44</f>
        <v>20276.66</v>
      </c>
      <c r="K42" s="73"/>
      <c r="Q42" s="74" t="s">
        <v>327</v>
      </c>
      <c r="R42" s="74">
        <v>62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0.25</v>
      </c>
      <c r="G43" s="31">
        <v>222.21</v>
      </c>
      <c r="H43" s="32">
        <f>ROUND((F43*G43*K43)/1000,5)</f>
        <v>20.27666</v>
      </c>
      <c r="I43" s="31">
        <f>H43</f>
        <v>20.27666</v>
      </c>
      <c r="J43" s="31">
        <f>ROUND(H43*1000,2)</f>
        <v>20276.66</v>
      </c>
      <c r="K43" s="3">
        <v>365</v>
      </c>
      <c r="L43" s="38"/>
      <c r="M43" s="38"/>
      <c r="N43" s="4">
        <f>ROUND(R42*1.45/365,3)</f>
        <v>0.246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55.314363000000007</v>
      </c>
      <c r="I46" s="71">
        <f>I47+I53+I63+I68+I77+I85+I98+I103</f>
        <v>55.314363000000014</v>
      </c>
      <c r="J46" s="72">
        <f>J47+J53+J63+J68+J77+J85+J98+J103</f>
        <v>53654.929999999993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2.76572</v>
      </c>
      <c r="I47" s="25">
        <f>I48+I49+I50+I51+I52</f>
        <v>0</v>
      </c>
      <c r="J47" s="23">
        <f>J48+J49+J50+J51+J52</f>
        <v>2765.7200000000003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1.65943</v>
      </c>
      <c r="I49" s="31"/>
      <c r="J49" s="31">
        <f>ROUND(H49*1000,2)</f>
        <v>1659.43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1.10629</v>
      </c>
      <c r="I50" s="31"/>
      <c r="J50" s="31">
        <f>ROUND(H50*1000,2)</f>
        <v>1106.29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3.87201</v>
      </c>
      <c r="I53" s="26">
        <f>I54+I55+I56+I57+I58+I59+I60+I61+I62</f>
        <v>0</v>
      </c>
      <c r="J53" s="23">
        <f>J54+J55+J56+J57+J58+J59+J60+J61+J62</f>
        <v>3872.01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3.87201</v>
      </c>
      <c r="I59" s="31"/>
      <c r="J59" s="31">
        <f t="shared" si="3"/>
        <v>3872.01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4.9782900000000003</v>
      </c>
      <c r="I68" s="26">
        <f>I69+I70+I71+I72+I75+I76</f>
        <v>0</v>
      </c>
      <c r="J68" s="23">
        <f>J69+J70+J71+J72+J73+J74+J75+J76</f>
        <v>4978.29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4.9782900000000003</v>
      </c>
      <c r="I76" s="31"/>
      <c r="J76" s="31">
        <f>ROUND(H76*1000,2)</f>
        <v>4978.29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7.7440099999999994</v>
      </c>
      <c r="I77" s="26">
        <f>I78+I79+I80+I81+I82+I83+I84</f>
        <v>0</v>
      </c>
      <c r="J77" s="23">
        <f>J78+J79+J80+J81+J82+J83+J84</f>
        <v>6084.58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3.87201</v>
      </c>
      <c r="I78" s="31"/>
      <c r="J78" s="31">
        <f t="shared" ref="J78:J83" si="4">ROUND(H78*1000,2)</f>
        <v>3872.01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2.2125699999999999</v>
      </c>
      <c r="I81" s="31"/>
      <c r="J81" s="31">
        <f t="shared" si="4"/>
        <v>2212.5700000000002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1.65943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18.80688</v>
      </c>
      <c r="I85" s="26">
        <f>I86+I87+I88+I89+I90+I91+I92+I93+I94+I95+I96+I97</f>
        <v>0</v>
      </c>
      <c r="J85" s="23">
        <f>J86+J87+J88+J89+J90+J91+J92+J93+J94+J95+J96+J97</f>
        <v>18806.88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6.6377199999999998</v>
      </c>
      <c r="I90" s="31"/>
      <c r="J90" s="31">
        <f t="shared" si="5"/>
        <v>6637.72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8.8503000000000007</v>
      </c>
      <c r="I96" s="31"/>
      <c r="J96" s="31">
        <f t="shared" si="5"/>
        <v>8850.2999999999993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3.3188599999999999</v>
      </c>
      <c r="I97" s="31"/>
      <c r="J97" s="31">
        <f t="shared" si="5"/>
        <v>3318.86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2.2125699999999999</v>
      </c>
      <c r="I98" s="26">
        <f>I99+I100+I101+I102</f>
        <v>0</v>
      </c>
      <c r="J98" s="23">
        <f>J99+J100+J101+J102</f>
        <v>2212.5700000000002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2.2125699999999999</v>
      </c>
      <c r="I99" s="31">
        <v>0</v>
      </c>
      <c r="J99" s="31">
        <f>ROUND(H99*1000,2)</f>
        <v>2212.5700000000002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14.934883000000006</v>
      </c>
      <c r="I103" s="25">
        <f>I104+I105+I106+I107+I108</f>
        <v>55.314363000000014</v>
      </c>
      <c r="J103" s="23">
        <f>J104+J105+J106+J107+J108</f>
        <v>14934.880000000001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3.5954299999999999</v>
      </c>
      <c r="I106" s="31"/>
      <c r="J106" s="31">
        <f>ROUND(H106*1000,2)</f>
        <v>3595.43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11.339453000000006</v>
      </c>
      <c r="I108" s="34">
        <f>J197-I138-H181</f>
        <v>55.314363000000014</v>
      </c>
      <c r="J108" s="31">
        <f>ROUND(H108*1000,2)</f>
        <v>11339.45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178.70104699999996</v>
      </c>
      <c r="I109" s="71">
        <f>I110+I111+I112+I113+I114+I115+I116+I117+I118+I119+I120+I121+I122+I123+I124+I125+I126+I127+I128+I129+I130+I131+I132+I133+I134+I135+I136+I137+I138</f>
        <v>178.69804699999997</v>
      </c>
      <c r="J109" s="72">
        <f>J110+J111+J112+J113+J114+J115+J116+J117+J118+J119+J120+J121+J122+J123+J124+J125+J126+J127+J128+J129+J130+J131+J132+J133+J134+J135+J136+J137+J138</f>
        <v>166916.69000000003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8417.4000000000015</v>
      </c>
      <c r="H110" s="33">
        <f>ROUND(($I$138*0.05),5)</f>
        <v>8.4174000000000007</v>
      </c>
      <c r="I110" s="31"/>
      <c r="J110" s="31">
        <f t="shared" ref="J110:J137" si="6">ROUND(H110*1000,2)</f>
        <v>8417.4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42087.01</v>
      </c>
      <c r="H111" s="33">
        <f>ROUND(($I$138*0.25),5)</f>
        <v>42.087009999999999</v>
      </c>
      <c r="I111" s="31"/>
      <c r="J111" s="31">
        <f t="shared" si="6"/>
        <v>42087.01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20201.77</v>
      </c>
      <c r="H116" s="32">
        <f>ROUND(($I$138*0.12),5)</f>
        <v>20.20177</v>
      </c>
      <c r="I116" s="31"/>
      <c r="J116" s="31">
        <f t="shared" si="6"/>
        <v>20201.77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10353</v>
      </c>
      <c r="H121" s="34">
        <v>10.353</v>
      </c>
      <c r="I121" s="31">
        <v>10.35</v>
      </c>
      <c r="J121" s="31">
        <f t="shared" si="6"/>
        <v>10353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25252.210000000003</v>
      </c>
      <c r="H125" s="32">
        <f>ROUND(($I$138*0.15),5)</f>
        <v>25.252210000000002</v>
      </c>
      <c r="I125" s="31"/>
      <c r="J125" s="31">
        <f t="shared" si="6"/>
        <v>25252.21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18518.29</v>
      </c>
      <c r="H126" s="32">
        <f>ROUND(($I$138*0.11),5)</f>
        <v>18.51829</v>
      </c>
      <c r="I126" s="31"/>
      <c r="J126" s="31">
        <f t="shared" si="6"/>
        <v>18518.29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11784.359999999999</v>
      </c>
      <c r="H128" s="32">
        <f>ROUND(($I$138*0.07),5)</f>
        <v>11.78436</v>
      </c>
      <c r="I128" s="31"/>
      <c r="J128" s="31">
        <f t="shared" si="6"/>
        <v>11784.36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30302.65</v>
      </c>
      <c r="H129" s="32">
        <f>ROUND(($I$138*0.18),5)</f>
        <v>30.30265</v>
      </c>
      <c r="I129" s="31"/>
      <c r="J129" s="31">
        <f t="shared" si="6"/>
        <v>30302.65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11.784356999999975</v>
      </c>
      <c r="I138" s="34">
        <f>J197*0.7</f>
        <v>168.34804699999998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34.742040000000003</v>
      </c>
      <c r="I151" s="72">
        <f>I152+I153+I154</f>
        <v>34.74</v>
      </c>
      <c r="J151" s="72">
        <f ca="1">J152+J153+J154</f>
        <v>34742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2895.17</v>
      </c>
      <c r="H152" s="32">
        <f ca="1">ROUND((C152*F152*G152/1000),5)</f>
        <v>34.742040000000003</v>
      </c>
      <c r="I152" s="35">
        <v>34.74</v>
      </c>
      <c r="J152" s="31">
        <f ca="1">ROUND(H152*1000,2)</f>
        <v>34742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23.765999999999998</v>
      </c>
      <c r="I169" s="72">
        <f>I170+I171+I172</f>
        <v>23.77</v>
      </c>
      <c r="J169" s="72">
        <f>J170+J171+J172</f>
        <v>23766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23766</v>
      </c>
      <c r="H170" s="32">
        <v>23.765999999999998</v>
      </c>
      <c r="I170" s="35">
        <v>23.77</v>
      </c>
      <c r="J170" s="31">
        <f>ROUND(H170*1000,2)</f>
        <v>23766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38.688000000000002</v>
      </c>
      <c r="I173" s="72">
        <v>38.69</v>
      </c>
      <c r="J173" s="72">
        <f>ROUND(H173*1000,2)</f>
        <v>38688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7.1849999999999996</v>
      </c>
      <c r="I174" s="72">
        <v>7.19</v>
      </c>
      <c r="J174" s="72">
        <f>ROUND(H174*1000,2)</f>
        <v>7185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16.834800000000001</v>
      </c>
      <c r="I178" s="72">
        <f>I179+I180+I181</f>
        <v>30.99</v>
      </c>
      <c r="J178" s="72">
        <f>J179+J180+J181</f>
        <v>16834.8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16.834800000000001</v>
      </c>
      <c r="I181" s="31">
        <v>30.99</v>
      </c>
      <c r="J181" s="31">
        <f>ROUND(H181*1000,2)</f>
        <v>16834.8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621.56921999999986</v>
      </c>
      <c r="I194" s="62">
        <f>I10+I9+I42+I46+I109+I139+I151+I155+I160+I165+I169+I173+I174+I175+I178+I45</f>
        <v>635.74037999999996</v>
      </c>
      <c r="J194" s="63">
        <f ca="1">J10+J9+J42+J46+J109+J139+J151+J155+J160+J165+J169+J173+J174+J175+J178+J45</f>
        <v>286897.13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621.56921999999997</v>
      </c>
      <c r="I195" s="31">
        <f>J195/1000</f>
        <v>704.70276999999999</v>
      </c>
      <c r="J195" s="31">
        <v>704702.77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635.74037999999996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68.962390000000028</v>
      </c>
      <c r="J197" s="82">
        <v>240.49721</v>
      </c>
    </row>
    <row r="198" spans="1:75" hidden="1" x14ac:dyDescent="0.25">
      <c r="H198" s="49">
        <f>H9+H10+H42+H45+H46+H109+H139+H151+H155+H160+H165+H169+H173+H174+H175+H178+H182</f>
        <v>621.56921999999986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6.5283499999999997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33.81</v>
      </c>
      <c r="I9" s="72">
        <v>33.81</v>
      </c>
      <c r="J9" s="72">
        <f>ROUND(H9*1000,2)</f>
        <v>33810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49.77319</v>
      </c>
      <c r="I10" s="76">
        <f>I11+I12+I13+I14+I15+I16+I20+I31+I35+I38+I39+I40+I41+I19</f>
        <v>49.773190000000007</v>
      </c>
      <c r="J10" s="72">
        <f>J11+J12+J13+J14+J15+J16+J20+J31+J35+J38+J39+J40+J41+J19</f>
        <v>45356.829999999994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28.5</v>
      </c>
      <c r="G11" s="31">
        <v>1.67</v>
      </c>
      <c r="H11" s="34">
        <f>ROUND((F11*G11*K11)/1000,5)</f>
        <v>14.23091</v>
      </c>
      <c r="I11" s="31">
        <f>H11</f>
        <v>14.23091</v>
      </c>
      <c r="J11" s="31">
        <f>ROUND(F11*G11*K11,2)</f>
        <v>14230.91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57-F11</f>
        <v>28.5</v>
      </c>
      <c r="G12" s="31">
        <v>1.27</v>
      </c>
      <c r="H12" s="34">
        <f>ROUND((F12*G12*C12)/1000,5)</f>
        <v>3.7642799999999998</v>
      </c>
      <c r="I12" s="31">
        <f>H12</f>
        <v>3.7642799999999998</v>
      </c>
      <c r="J12" s="31">
        <f>ROUND(F12*G12*K12,2)</f>
        <v>1882.14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5.0684399999999998</v>
      </c>
      <c r="I16" s="31">
        <f t="shared" ref="I16:I29" si="0">H16</f>
        <v>5.0684399999999998</v>
      </c>
      <c r="J16" s="31">
        <f>J17+J18</f>
        <v>2534.2200000000003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28.5</v>
      </c>
      <c r="G17" s="31">
        <v>4.07</v>
      </c>
      <c r="H17" s="32">
        <f>ROUND((F17*G17*C17)/1000,5)</f>
        <v>2.7838799999999999</v>
      </c>
      <c r="I17" s="31">
        <f t="shared" si="0"/>
        <v>2.7838799999999999</v>
      </c>
      <c r="J17" s="31">
        <f>ROUND(F17*G17*K17,2)</f>
        <v>1391.94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28.5</v>
      </c>
      <c r="G18" s="31">
        <v>3.34</v>
      </c>
      <c r="H18" s="32">
        <f>ROUND((F18*G18*C18)/1000,5)</f>
        <v>2.2845599999999999</v>
      </c>
      <c r="I18" s="31">
        <f t="shared" si="0"/>
        <v>2.2845599999999999</v>
      </c>
      <c r="J18" s="31">
        <f>ROUND(F18*G18*K18,2)</f>
        <v>1142.28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16.8</v>
      </c>
      <c r="G19" s="31">
        <v>8.43</v>
      </c>
      <c r="H19" s="32">
        <f>ROUND((F19*G19*K19)/1000,5)</f>
        <v>0.14162</v>
      </c>
      <c r="I19" s="31">
        <f t="shared" si="0"/>
        <v>0.14162</v>
      </c>
      <c r="J19" s="31">
        <f>ROUND(F19*G19*K19,2)</f>
        <v>141.62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6.9125800000000011</v>
      </c>
      <c r="I20" s="31">
        <f t="shared" si="0"/>
        <v>6.9125800000000011</v>
      </c>
      <c r="J20" s="31">
        <f>J21+J22+J23+J24+J25+J26+J27+J28+J29+J30</f>
        <v>6912.58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2275.33</v>
      </c>
      <c r="G21" s="31">
        <v>2.81</v>
      </c>
      <c r="H21" s="32">
        <f t="shared" ref="H21:H30" si="1">ROUND((F21*G21*K21)/1000,5)</f>
        <v>6.3936799999999998</v>
      </c>
      <c r="I21" s="31">
        <f t="shared" si="0"/>
        <v>6.3936799999999998</v>
      </c>
      <c r="J21" s="31">
        <f t="shared" ref="J21:J29" si="2">ROUND(F21*G21*K21,2)</f>
        <v>6393.68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96</v>
      </c>
      <c r="G22" s="31">
        <v>1.75</v>
      </c>
      <c r="H22" s="32">
        <f t="shared" si="1"/>
        <v>1.4E-2</v>
      </c>
      <c r="I22" s="31">
        <f t="shared" si="0"/>
        <v>1.4E-2</v>
      </c>
      <c r="J22" s="31">
        <f t="shared" si="2"/>
        <v>14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691</v>
      </c>
      <c r="G23" s="31">
        <v>4.0999999999999996</v>
      </c>
      <c r="H23" s="32">
        <f t="shared" si="1"/>
        <v>0.10988000000000001</v>
      </c>
      <c r="I23" s="31">
        <f t="shared" si="0"/>
        <v>0.10988000000000001</v>
      </c>
      <c r="J23" s="31">
        <f t="shared" si="2"/>
        <v>109.88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692</v>
      </c>
      <c r="G24" s="31">
        <v>4.08</v>
      </c>
      <c r="H24" s="32">
        <f t="shared" si="1"/>
        <v>1.0279999999999999E-2</v>
      </c>
      <c r="I24" s="31">
        <f t="shared" si="0"/>
        <v>1.0279999999999999E-2</v>
      </c>
      <c r="J24" s="31">
        <f t="shared" si="2"/>
        <v>10.28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693</v>
      </c>
      <c r="G25" s="31">
        <v>3.93</v>
      </c>
      <c r="H25" s="32">
        <f t="shared" si="1"/>
        <v>1.376E-2</v>
      </c>
      <c r="I25" s="31">
        <f t="shared" si="0"/>
        <v>1.376E-2</v>
      </c>
      <c r="J25" s="31">
        <f t="shared" si="2"/>
        <v>13.76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745</v>
      </c>
      <c r="G26" s="31">
        <v>2.64</v>
      </c>
      <c r="H26" s="32">
        <f t="shared" si="1"/>
        <v>0.30107</v>
      </c>
      <c r="I26" s="31">
        <f t="shared" si="0"/>
        <v>0.30107</v>
      </c>
      <c r="J26" s="31">
        <f t="shared" si="2"/>
        <v>301.07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636</v>
      </c>
      <c r="G27" s="31">
        <v>5.07</v>
      </c>
      <c r="H27" s="32">
        <f t="shared" si="1"/>
        <v>5.6779999999999997E-2</v>
      </c>
      <c r="I27" s="31">
        <f t="shared" si="0"/>
        <v>5.6779999999999997E-2</v>
      </c>
      <c r="J27" s="31">
        <f t="shared" si="2"/>
        <v>56.78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693</v>
      </c>
      <c r="G28" s="31">
        <v>2.52</v>
      </c>
      <c r="H28" s="32">
        <f t="shared" si="1"/>
        <v>8.8199999999999997E-3</v>
      </c>
      <c r="I28" s="31">
        <f t="shared" si="0"/>
        <v>8.8199999999999997E-3</v>
      </c>
      <c r="J28" s="31">
        <f t="shared" si="2"/>
        <v>8.82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18.992159999999998</v>
      </c>
      <c r="I31" s="31">
        <f>I32+I33+I34</f>
        <v>18.992159999999998</v>
      </c>
      <c r="J31" s="31">
        <f>J32+J33+J34</f>
        <v>18992.16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264</v>
      </c>
      <c r="G32" s="31">
        <v>2.0099999999999998</v>
      </c>
      <c r="H32" s="32">
        <f>ROUND(F32*G32*K32/1000,5)</f>
        <v>1.06128</v>
      </c>
      <c r="I32" s="31">
        <f>H32</f>
        <v>1.06128</v>
      </c>
      <c r="J32" s="31">
        <f>ROUND(H32*1000,2)</f>
        <v>1061.28</v>
      </c>
      <c r="K32" s="3">
        <v>2</v>
      </c>
      <c r="L32" s="38"/>
      <c r="M32" s="38">
        <v>264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264</v>
      </c>
      <c r="G33" s="31">
        <v>7.67</v>
      </c>
      <c r="H33" s="32">
        <f>ROUND(G33*F33*K33/1000,5)</f>
        <v>6.0746399999999996</v>
      </c>
      <c r="I33" s="31">
        <f>H33</f>
        <v>6.0746399999999996</v>
      </c>
      <c r="J33" s="31">
        <f>ROUND(H33*1000,2)</f>
        <v>6074.64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264</v>
      </c>
      <c r="G34" s="31">
        <v>14.97</v>
      </c>
      <c r="H34" s="32">
        <f>ROUND(G34*F34*K34/1000,5)</f>
        <v>11.85624</v>
      </c>
      <c r="I34" s="31">
        <f>H34</f>
        <v>11.85624</v>
      </c>
      <c r="J34" s="31">
        <f>ROUND(H34*1000,2)</f>
        <v>11856.24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178.64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401.94</v>
      </c>
      <c r="G38" s="31">
        <v>1.65</v>
      </c>
      <c r="H38" s="32">
        <f>ROUND((F38*G38*K38)/1000,5)</f>
        <v>0.66320000000000001</v>
      </c>
      <c r="I38" s="31">
        <f>H38</f>
        <v>0.66320000000000001</v>
      </c>
      <c r="J38" s="31">
        <f>ROUND(F38*G38*K38,2)</f>
        <v>663.2</v>
      </c>
      <c r="K38" s="3">
        <v>1</v>
      </c>
      <c r="L38" s="38">
        <f>M37+M38</f>
        <v>401.94</v>
      </c>
      <c r="M38" s="38">
        <v>223.3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11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4.3999999999999997E-2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8.5801210000000001</v>
      </c>
      <c r="I46" s="71">
        <f>I47+I53+I63+I68+I77+I85+I98+I103</f>
        <v>8.5801210000000001</v>
      </c>
      <c r="J46" s="72">
        <f>J47+J53+J63+J68+J77+J85+J98+J103</f>
        <v>8322.7199999999993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0.42900000000000005</v>
      </c>
      <c r="I47" s="25">
        <f>I48+I49+I50+I51+I52</f>
        <v>0</v>
      </c>
      <c r="J47" s="23">
        <f>J48+J49+J50+J51+J52</f>
        <v>429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0.25740000000000002</v>
      </c>
      <c r="I49" s="31"/>
      <c r="J49" s="31">
        <f>ROUND(H49*1000,2)</f>
        <v>257.39999999999998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0.1716</v>
      </c>
      <c r="I50" s="31"/>
      <c r="J50" s="31">
        <f>ROUND(H50*1000,2)</f>
        <v>171.6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0.60060999999999998</v>
      </c>
      <c r="I53" s="26">
        <f>I54+I55+I56+I57+I58+I59+I60+I61+I62</f>
        <v>0</v>
      </c>
      <c r="J53" s="23">
        <f>J54+J55+J56+J57+J58+J59+J60+J61+J62</f>
        <v>600.61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0.60060999999999998</v>
      </c>
      <c r="I59" s="31"/>
      <c r="J59" s="31">
        <f t="shared" si="3"/>
        <v>600.61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0.77220999999999995</v>
      </c>
      <c r="I68" s="26">
        <f>I69+I70+I71+I72+I75+I76</f>
        <v>0</v>
      </c>
      <c r="J68" s="23">
        <f>J69+J70+J71+J72+J73+J74+J75+J76</f>
        <v>772.21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0.77220999999999995</v>
      </c>
      <c r="I76" s="31"/>
      <c r="J76" s="31">
        <f>ROUND(H76*1000,2)</f>
        <v>772.21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1.2012100000000001</v>
      </c>
      <c r="I77" s="26">
        <f>I78+I79+I80+I81+I82+I83+I84</f>
        <v>0</v>
      </c>
      <c r="J77" s="23">
        <f>J78+J79+J80+J81+J82+J83+J84</f>
        <v>943.81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0.60060999999999998</v>
      </c>
      <c r="I78" s="31"/>
      <c r="J78" s="31">
        <f t="shared" ref="J78:J83" si="4">ROUND(H78*1000,2)</f>
        <v>600.61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0.34320000000000001</v>
      </c>
      <c r="I81" s="31"/>
      <c r="J81" s="31">
        <f t="shared" si="4"/>
        <v>343.2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0.25740000000000002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2.9172399999999996</v>
      </c>
      <c r="I85" s="26">
        <f>I86+I87+I88+I89+I90+I91+I92+I93+I94+I95+I96+I97</f>
        <v>0</v>
      </c>
      <c r="J85" s="23">
        <f>J86+J87+J88+J89+J90+J91+J92+J93+J94+J95+J96+J97</f>
        <v>2917.24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1.0296099999999999</v>
      </c>
      <c r="I90" s="31"/>
      <c r="J90" s="31">
        <f t="shared" si="5"/>
        <v>1029.6099999999999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1.3728199999999999</v>
      </c>
      <c r="I96" s="31"/>
      <c r="J96" s="31">
        <f t="shared" si="5"/>
        <v>1372.82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0.51480999999999999</v>
      </c>
      <c r="I97" s="31"/>
      <c r="J97" s="31">
        <f t="shared" si="5"/>
        <v>514.80999999999995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0.34320000000000001</v>
      </c>
      <c r="I98" s="26">
        <f>I99+I100+I101+I102</f>
        <v>0</v>
      </c>
      <c r="J98" s="23">
        <f>J99+J100+J101+J102</f>
        <v>343.2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0.34320000000000001</v>
      </c>
      <c r="I99" s="31">
        <v>0</v>
      </c>
      <c r="J99" s="31">
        <f>ROUND(H99*1000,2)</f>
        <v>343.2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2.3166509999999998</v>
      </c>
      <c r="I103" s="25">
        <f>I104+I105+I106+I107+I108</f>
        <v>8.5801210000000001</v>
      </c>
      <c r="J103" s="23">
        <f>J104+J105+J106+J107+J108</f>
        <v>2316.65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0.55771000000000004</v>
      </c>
      <c r="I106" s="31"/>
      <c r="J106" s="31">
        <f>ROUND(H106*1000,2)</f>
        <v>557.71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1.7589409999999996</v>
      </c>
      <c r="I108" s="34">
        <f>J197-I138-H181</f>
        <v>8.5801210000000001</v>
      </c>
      <c r="J108" s="31">
        <f>ROUND(H108*1000,2)</f>
        <v>1758.94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34.571408999999996</v>
      </c>
      <c r="I109" s="71">
        <f>I110+I111+I112+I113+I114+I115+I116+I117+I118+I119+I120+I121+I122+I123+I124+I125+I126+I127+I128+I129+I130+I131+I132+I133+I134+I135+I136+I137+I138</f>
        <v>34.573408999999998</v>
      </c>
      <c r="J109" s="72">
        <f>J110+J111+J112+J113+J114+J115+J116+J117+J118+J119+J120+J121+J122+J123+J124+J125+J126+J127+J128+J129+J130+J131+J132+J133+J134+J135+J136+J137+J138</f>
        <v>32743.46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1305.67</v>
      </c>
      <c r="H110" s="33">
        <f>ROUND(($I$138*0.05),5)</f>
        <v>1.3056700000000001</v>
      </c>
      <c r="I110" s="31"/>
      <c r="J110" s="31">
        <f t="shared" ref="J110:J137" si="6">ROUND(H110*1000,2)</f>
        <v>1305.67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6528.3499999999995</v>
      </c>
      <c r="H111" s="33">
        <f>ROUND(($I$138*0.25),5)</f>
        <v>6.5283499999999997</v>
      </c>
      <c r="I111" s="31"/>
      <c r="J111" s="31">
        <f t="shared" si="6"/>
        <v>6528.35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3133.61</v>
      </c>
      <c r="H116" s="32">
        <f>ROUND(($I$138*0.12),5)</f>
        <v>3.13361</v>
      </c>
      <c r="I116" s="31"/>
      <c r="J116" s="31">
        <f t="shared" si="6"/>
        <v>3133.61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1328</v>
      </c>
      <c r="H120" s="34">
        <v>1.3280000000000001</v>
      </c>
      <c r="I120" s="31">
        <v>1.33</v>
      </c>
      <c r="J120" s="31">
        <f t="shared" si="6"/>
        <v>1328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7130</v>
      </c>
      <c r="H121" s="34">
        <v>7.13</v>
      </c>
      <c r="I121" s="31">
        <v>7.13</v>
      </c>
      <c r="J121" s="31">
        <f t="shared" si="6"/>
        <v>7130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3917.0099999999998</v>
      </c>
      <c r="H125" s="32">
        <f>ROUND(($I$138*0.15),5)</f>
        <v>3.9170099999999999</v>
      </c>
      <c r="I125" s="31"/>
      <c r="J125" s="31">
        <f t="shared" si="6"/>
        <v>3917.01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2872.47</v>
      </c>
      <c r="H126" s="32">
        <f>ROUND(($I$138*0.11),5)</f>
        <v>2.8724699999999999</v>
      </c>
      <c r="I126" s="31"/>
      <c r="J126" s="31">
        <f t="shared" si="6"/>
        <v>2872.47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1827.9399999999998</v>
      </c>
      <c r="H128" s="32">
        <f>ROUND(($I$138*0.07),5)</f>
        <v>1.8279399999999999</v>
      </c>
      <c r="I128" s="31"/>
      <c r="J128" s="31">
        <f t="shared" si="6"/>
        <v>1827.94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4700.41</v>
      </c>
      <c r="H129" s="32">
        <f>ROUND(($I$138*0.18),5)</f>
        <v>4.7004099999999998</v>
      </c>
      <c r="I129" s="31"/>
      <c r="J129" s="31">
        <f t="shared" si="6"/>
        <v>4700.41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1.8279489999999958</v>
      </c>
      <c r="I138" s="34">
        <f>J197*0.7</f>
        <v>26.113408999999994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9.4849999999999994</v>
      </c>
      <c r="I169" s="72">
        <f>I170+I171+I172</f>
        <v>9.49</v>
      </c>
      <c r="J169" s="72">
        <f>J170+J171+J172</f>
        <v>9485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9485</v>
      </c>
      <c r="H170" s="32">
        <v>9.4849999999999994</v>
      </c>
      <c r="I170" s="35">
        <v>9.49</v>
      </c>
      <c r="J170" s="31">
        <f>ROUND(H170*1000,2)</f>
        <v>9485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31.709</v>
      </c>
      <c r="I173" s="72">
        <v>31.71</v>
      </c>
      <c r="J173" s="72">
        <f>ROUND(H173*1000,2)</f>
        <v>31709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2.11</v>
      </c>
      <c r="I174" s="72">
        <v>2.11</v>
      </c>
      <c r="J174" s="72">
        <f>ROUND(H174*1000,2)</f>
        <v>2110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2.6113400000000002</v>
      </c>
      <c r="I178" s="72">
        <f>I179+I180+I181</f>
        <v>12.33</v>
      </c>
      <c r="J178" s="72">
        <f>J179+J180+J181</f>
        <v>2611.34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2.6113400000000002</v>
      </c>
      <c r="I181" s="31">
        <v>12.33</v>
      </c>
      <c r="J181" s="31">
        <f>ROUND(H181*1000,2)</f>
        <v>2611.34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172.65006000000002</v>
      </c>
      <c r="I194" s="62">
        <f>I10+I9+I42+I46+I109+I139+I151+I155+I160+I165+I169+I173+I174+I175+I178+I45</f>
        <v>182.37672000000003</v>
      </c>
      <c r="J194" s="63">
        <f ca="1">J10+J9+J42+J46+J109+J139+J151+J155+J160+J165+J169+J173+J174+J175+J178+J45</f>
        <v>116217.60000000001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172.65006</v>
      </c>
      <c r="I195" s="31">
        <f>J195/1000</f>
        <v>219.96197000000001</v>
      </c>
      <c r="J195" s="31">
        <v>219961.97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182.37672000000003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37.585249999999974</v>
      </c>
      <c r="J197" s="82">
        <v>37.304869999999994</v>
      </c>
    </row>
    <row r="198" spans="1:75" hidden="1" x14ac:dyDescent="0.25">
      <c r="H198" s="49">
        <f>H9+H10+H42+H45+H46+H109+H139+H151+H155+H160+H165+H169+H173+H174+H175+H178+H182</f>
        <v>172.65006000000002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00B0F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97.76</v>
      </c>
      <c r="I9" s="72">
        <v>97.76</v>
      </c>
      <c r="J9" s="72">
        <f>ROUND(H9*1000,2)</f>
        <v>97760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127.18976999999998</v>
      </c>
      <c r="I10" s="76">
        <f>I11+I12+I13+I14+I15+I16+I20+I31+I35+I38+I39+I40+I41+I19</f>
        <v>127.18976999999998</v>
      </c>
      <c r="J10" s="72">
        <f>J11+J12+J13+J14+J15+J16+J20+J31+J35+J38+J39+J40+J41+J19</f>
        <v>127189.76999999999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76.03</v>
      </c>
      <c r="G11" s="31">
        <v>2.04</v>
      </c>
      <c r="H11" s="34">
        <f>ROUND((F11*G11*K11)/1000,5)</f>
        <v>46.375259999999997</v>
      </c>
      <c r="I11" s="31">
        <f>H11</f>
        <v>46.375259999999997</v>
      </c>
      <c r="J11" s="31">
        <f>ROUND(F11*G11*K11,2)</f>
        <v>46375.26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266.1-F11</f>
        <v>190.07000000000002</v>
      </c>
      <c r="G12" s="31">
        <v>1.78</v>
      </c>
      <c r="H12" s="34">
        <f>ROUND((F12*G12*C12)/1000,5)</f>
        <v>17.592880000000001</v>
      </c>
      <c r="I12" s="31">
        <f>H12</f>
        <v>17.592880000000001</v>
      </c>
      <c r="J12" s="31">
        <f>ROUND(F12*G12*K12,2)</f>
        <v>17592.88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ref="I15:I30" si="0">H15</f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8.329699999999999</v>
      </c>
      <c r="I16" s="31">
        <f t="shared" si="0"/>
        <v>8.329699999999999</v>
      </c>
      <c r="J16" s="31">
        <f>J17+J18</f>
        <v>8329.7000000000007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76.03</v>
      </c>
      <c r="G17" s="31">
        <v>2.88</v>
      </c>
      <c r="H17" s="32">
        <f>ROUND((F17*G17*C17)/1000,5)</f>
        <v>2.6276000000000002</v>
      </c>
      <c r="I17" s="31">
        <f t="shared" si="0"/>
        <v>2.6276000000000002</v>
      </c>
      <c r="J17" s="31">
        <f>ROUND(F17*G17*K17,2)</f>
        <v>2627.6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190.07000000000002</v>
      </c>
      <c r="G18" s="31">
        <v>2.5</v>
      </c>
      <c r="H18" s="32">
        <f>ROUND((F18*G18*C18)/1000,5)</f>
        <v>5.7020999999999997</v>
      </c>
      <c r="I18" s="31">
        <f t="shared" si="0"/>
        <v>5.7020999999999997</v>
      </c>
      <c r="J18" s="31">
        <f>ROUND(F18*G18*K18,2)</f>
        <v>5702.1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29.4</v>
      </c>
      <c r="G19" s="31">
        <v>8.43</v>
      </c>
      <c r="H19" s="32">
        <f>ROUND((F19*G19*K19)/1000,5)</f>
        <v>0.24784</v>
      </c>
      <c r="I19" s="31">
        <f t="shared" si="0"/>
        <v>0.24784</v>
      </c>
      <c r="J19" s="31">
        <f>ROUND(F19*G19*K19,2)</f>
        <v>247.84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11.594269999999998</v>
      </c>
      <c r="I20" s="31">
        <f t="shared" si="0"/>
        <v>11.594269999999998</v>
      </c>
      <c r="J20" s="31">
        <f>J21+J22+J23+J24+J25+J26+J27+J28+J29+J30</f>
        <v>11594.27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3672.67</v>
      </c>
      <c r="G21" s="31">
        <v>2.81</v>
      </c>
      <c r="H21" s="32">
        <f t="shared" ref="H21:H30" si="1">ROUND((F21*G21*K21)/1000,5)</f>
        <v>10.3202</v>
      </c>
      <c r="I21" s="31">
        <f t="shared" si="0"/>
        <v>10.3202</v>
      </c>
      <c r="J21" s="31">
        <f t="shared" ref="J21:J30" si="2">ROUND(F21*G21*K21,2)</f>
        <v>10320.200000000001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45</v>
      </c>
      <c r="G22" s="31">
        <v>1.75</v>
      </c>
      <c r="H22" s="32">
        <f t="shared" si="1"/>
        <v>2.4500000000000001E-2</v>
      </c>
      <c r="I22" s="31">
        <f t="shared" si="0"/>
        <v>2.4500000000000001E-2</v>
      </c>
      <c r="J22" s="31">
        <f t="shared" si="2"/>
        <v>24.5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632</v>
      </c>
      <c r="G23" s="31">
        <v>4.0999999999999996</v>
      </c>
      <c r="H23" s="32">
        <f t="shared" si="1"/>
        <v>0.19228999999999999</v>
      </c>
      <c r="I23" s="31">
        <f t="shared" si="0"/>
        <v>0.19228999999999999</v>
      </c>
      <c r="J23" s="31">
        <f t="shared" si="2"/>
        <v>192.29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633</v>
      </c>
      <c r="G24" s="31">
        <v>4.08</v>
      </c>
      <c r="H24" s="32">
        <f t="shared" si="1"/>
        <v>1.8030000000000001E-2</v>
      </c>
      <c r="I24" s="31">
        <f t="shared" si="0"/>
        <v>1.8030000000000001E-2</v>
      </c>
      <c r="J24" s="31">
        <f t="shared" si="2"/>
        <v>18.03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634</v>
      </c>
      <c r="G25" s="31">
        <v>3.93</v>
      </c>
      <c r="H25" s="32">
        <f t="shared" si="1"/>
        <v>2.409E-2</v>
      </c>
      <c r="I25" s="31">
        <f t="shared" si="0"/>
        <v>2.409E-2</v>
      </c>
      <c r="J25" s="31">
        <f t="shared" si="2"/>
        <v>24.09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746</v>
      </c>
      <c r="G26" s="31">
        <v>2.64</v>
      </c>
      <c r="H26" s="32">
        <f t="shared" si="1"/>
        <v>0.60614000000000001</v>
      </c>
      <c r="I26" s="31">
        <f t="shared" si="0"/>
        <v>0.60614000000000001</v>
      </c>
      <c r="J26" s="31">
        <f t="shared" si="2"/>
        <v>606.14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628</v>
      </c>
      <c r="G27" s="31">
        <v>5.07</v>
      </c>
      <c r="H27" s="32">
        <f t="shared" si="1"/>
        <v>4.8669999999999998E-2</v>
      </c>
      <c r="I27" s="31">
        <f t="shared" si="0"/>
        <v>4.8669999999999998E-2</v>
      </c>
      <c r="J27" s="31">
        <f t="shared" si="2"/>
        <v>48.67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329</v>
      </c>
      <c r="G28" s="31">
        <v>2.52</v>
      </c>
      <c r="H28" s="32">
        <f t="shared" si="1"/>
        <v>7.5599999999999999E-3</v>
      </c>
      <c r="I28" s="31">
        <f t="shared" si="0"/>
        <v>7.5599999999999999E-3</v>
      </c>
      <c r="J28" s="31">
        <f t="shared" si="2"/>
        <v>7.56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39.638939999999998</v>
      </c>
      <c r="I31" s="31">
        <f>I32+I33+I34</f>
        <v>39.638939999999998</v>
      </c>
      <c r="J31" s="31">
        <f>J32+J33+J34</f>
        <v>39638.94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551</v>
      </c>
      <c r="G32" s="31">
        <v>2.0099999999999998</v>
      </c>
      <c r="H32" s="32">
        <f>ROUND(F32*G32*K32/1000,5)</f>
        <v>2.21502</v>
      </c>
      <c r="I32" s="31">
        <f>H32</f>
        <v>2.21502</v>
      </c>
      <c r="J32" s="31">
        <f>ROUND(H32*1000,2)</f>
        <v>2215.02</v>
      </c>
      <c r="K32" s="3">
        <v>2</v>
      </c>
      <c r="L32" s="38"/>
      <c r="M32" s="38">
        <v>551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551</v>
      </c>
      <c r="G33" s="31">
        <v>7.67</v>
      </c>
      <c r="H33" s="32">
        <f>ROUND(G33*F33*K33/1000,5)</f>
        <v>12.678509999999999</v>
      </c>
      <c r="I33" s="31">
        <f>H33</f>
        <v>12.678509999999999</v>
      </c>
      <c r="J33" s="31">
        <f>ROUND(H33*1000,2)</f>
        <v>12678.51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551</v>
      </c>
      <c r="G34" s="31">
        <v>14.97</v>
      </c>
      <c r="H34" s="32">
        <f>ROUND(G34*F34*K34/1000,5)</f>
        <v>24.74541</v>
      </c>
      <c r="I34" s="31">
        <f>H34</f>
        <v>24.74541</v>
      </c>
      <c r="J34" s="31">
        <f>ROUND(H34*1000,2)</f>
        <v>24745.41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387.2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871.2</v>
      </c>
      <c r="G38" s="31">
        <v>1.65</v>
      </c>
      <c r="H38" s="32">
        <f>ROUND((F38*G38*K38)/1000,5)</f>
        <v>1.4374800000000001</v>
      </c>
      <c r="I38" s="31">
        <f>H38</f>
        <v>1.4374800000000001</v>
      </c>
      <c r="J38" s="31">
        <f>ROUND(F38*G38*K38,2)</f>
        <v>1437.48</v>
      </c>
      <c r="K38" s="3">
        <v>1</v>
      </c>
      <c r="L38" s="38">
        <f>M37+M38</f>
        <v>871.2</v>
      </c>
      <c r="M38" s="38">
        <v>484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0.25800000000000001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67.38768300000001</v>
      </c>
      <c r="I46" s="71">
        <f>I47+I53+I63+I68+I77+I85+I98+I103</f>
        <v>67.38768300000001</v>
      </c>
      <c r="J46" s="72">
        <f>J47+J53+J63+J68+J77+J85+J98+J103</f>
        <v>65366.05000000001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3.36938</v>
      </c>
      <c r="I47" s="25">
        <f>I48+I49+I50+I51+I52</f>
        <v>0</v>
      </c>
      <c r="J47" s="23">
        <f>J48+J49+J50+J51+J52</f>
        <v>3369.38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2.02163</v>
      </c>
      <c r="I49" s="31"/>
      <c r="J49" s="31">
        <f>ROUND(H49*1000,2)</f>
        <v>2021.63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1.34775</v>
      </c>
      <c r="I50" s="31"/>
      <c r="J50" s="31">
        <f>ROUND(H50*1000,2)</f>
        <v>1347.75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4.7171399999999997</v>
      </c>
      <c r="I53" s="26">
        <f>I54+I55+I56+I57+I58+I59+I60+I61+I62</f>
        <v>0</v>
      </c>
      <c r="J53" s="23">
        <f>J54+J55+J56+J57+J58+J59+J60+J61+J62</f>
        <v>4717.1400000000003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4.7171399999999997</v>
      </c>
      <c r="I59" s="31"/>
      <c r="J59" s="31">
        <f t="shared" si="3"/>
        <v>4717.1400000000003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6.0648900000000001</v>
      </c>
      <c r="I68" s="26">
        <f>I69+I70+I71+I72+I75+I76</f>
        <v>0</v>
      </c>
      <c r="J68" s="23">
        <f>J69+J70+J71+J72+J73+J74+J75+J76</f>
        <v>6064.89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6.0648900000000001</v>
      </c>
      <c r="I76" s="31"/>
      <c r="J76" s="31">
        <f>ROUND(H76*1000,2)</f>
        <v>6064.89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9.4342799999999993</v>
      </c>
      <c r="I77" s="26">
        <f>I78+I79+I80+I81+I82+I83+I84</f>
        <v>0</v>
      </c>
      <c r="J77" s="23">
        <f>J78+J79+J80+J81+J82+J83+J84</f>
        <v>7412.6500000000005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4.7171399999999997</v>
      </c>
      <c r="I78" s="31"/>
      <c r="J78" s="31">
        <f t="shared" ref="J78:J83" si="4">ROUND(H78*1000,2)</f>
        <v>4717.1400000000003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2.6955100000000001</v>
      </c>
      <c r="I81" s="31"/>
      <c r="J81" s="31">
        <f t="shared" si="4"/>
        <v>2695.51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2.02163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22.911809999999999</v>
      </c>
      <c r="I85" s="26">
        <f>I86+I87+I88+I89+I90+I91+I92+I93+I94+I95+I96+I97</f>
        <v>0</v>
      </c>
      <c r="J85" s="23">
        <f>J86+J87+J88+J89+J90+J91+J92+J93+J94+J95+J96+J97</f>
        <v>22911.810000000005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8.0865200000000002</v>
      </c>
      <c r="I90" s="31"/>
      <c r="J90" s="31">
        <f t="shared" si="5"/>
        <v>8086.52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10.782030000000001</v>
      </c>
      <c r="I96" s="31"/>
      <c r="J96" s="31">
        <f t="shared" si="5"/>
        <v>10782.03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4.0432600000000001</v>
      </c>
      <c r="I97" s="31"/>
      <c r="J97" s="31">
        <f t="shared" si="5"/>
        <v>4043.26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2.6955100000000001</v>
      </c>
      <c r="I98" s="26">
        <f>I99+I100+I101+I102</f>
        <v>0</v>
      </c>
      <c r="J98" s="23">
        <f>J99+J100+J101+J102</f>
        <v>2695.51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2.6955100000000001</v>
      </c>
      <c r="I99" s="31">
        <v>0</v>
      </c>
      <c r="J99" s="31">
        <f>ROUND(H99*1000,2)</f>
        <v>2695.51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18.194673000000005</v>
      </c>
      <c r="I103" s="25">
        <f>I104+I105+I106+I107+I108</f>
        <v>67.38768300000001</v>
      </c>
      <c r="J103" s="23">
        <f>J104+J105+J106+J107+J108</f>
        <v>18194.669999999998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4.3802000000000003</v>
      </c>
      <c r="I106" s="31"/>
      <c r="J106" s="31">
        <f>ROUND(H106*1000,2)</f>
        <v>4380.2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13.814473000000005</v>
      </c>
      <c r="I108" s="34">
        <f>J197-I138-H181</f>
        <v>67.38768300000001</v>
      </c>
      <c r="J108" s="31">
        <f>ROUND(H108*1000,2)</f>
        <v>13814.47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224.995937</v>
      </c>
      <c r="I109" s="71">
        <f>I110+I111+I112+I113+I114+I115+I116+I117+I118+I119+I120+I121+I122+I123+I124+I125+I126+I127+I128+I129+I130+I131+I132+I133+I134+I135+I136+I137+I138</f>
        <v>224.99293700000001</v>
      </c>
      <c r="J109" s="72">
        <f>J110+J111+J112+J113+J114+J115+J116+J117+J118+J119+J120+J121+J122+J123+J124+J125+J126+J127+J128+J129+J130+J131+J132+J133+J134+J135+J136+J137+J138</f>
        <v>210639.43000000002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10254.65</v>
      </c>
      <c r="H110" s="33">
        <f>ROUND(($I$138*0.05),5)</f>
        <v>10.25465</v>
      </c>
      <c r="I110" s="31"/>
      <c r="J110" s="31">
        <f t="shared" ref="J110:J137" si="6">ROUND(H110*1000,2)</f>
        <v>10254.65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51273.229999999996</v>
      </c>
      <c r="H111" s="33">
        <f>ROUND(($I$138*0.25),5)</f>
        <v>51.273229999999998</v>
      </c>
      <c r="I111" s="31"/>
      <c r="J111" s="31">
        <f t="shared" si="6"/>
        <v>51273.23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24611.149999999998</v>
      </c>
      <c r="H116" s="32">
        <f>ROUND(($I$138*0.12),5)</f>
        <v>24.611149999999999</v>
      </c>
      <c r="I116" s="31"/>
      <c r="J116" s="31">
        <f t="shared" si="6"/>
        <v>24611.15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19903</v>
      </c>
      <c r="H121" s="34">
        <v>19.902999999999999</v>
      </c>
      <c r="I121" s="31">
        <v>19.899999999999999</v>
      </c>
      <c r="J121" s="31">
        <f t="shared" si="6"/>
        <v>19903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30763.940000000002</v>
      </c>
      <c r="H125" s="32">
        <f>ROUND(($I$138*0.15),5)</f>
        <v>30.763940000000002</v>
      </c>
      <c r="I125" s="31"/>
      <c r="J125" s="31">
        <f t="shared" si="6"/>
        <v>30763.94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22560.22</v>
      </c>
      <c r="H126" s="32">
        <f>ROUND(($I$138*0.11),5)</f>
        <v>22.560220000000001</v>
      </c>
      <c r="I126" s="31"/>
      <c r="J126" s="31">
        <f t="shared" si="6"/>
        <v>22560.22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14356.51</v>
      </c>
      <c r="H128" s="32">
        <f>ROUND(($I$138*0.07),5)</f>
        <v>14.35651</v>
      </c>
      <c r="I128" s="31"/>
      <c r="J128" s="31">
        <f t="shared" si="6"/>
        <v>14356.51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36916.730000000003</v>
      </c>
      <c r="H129" s="32">
        <f>ROUND(($I$138*0.18),5)</f>
        <v>36.916730000000001</v>
      </c>
      <c r="I129" s="31"/>
      <c r="J129" s="31">
        <f t="shared" si="6"/>
        <v>36916.730000000003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14.356507000000018</v>
      </c>
      <c r="I138" s="34">
        <f>J197*0.7</f>
        <v>205.09293700000001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34.742040000000003</v>
      </c>
      <c r="I151" s="72">
        <f>I152+I153+I154</f>
        <v>34.74</v>
      </c>
      <c r="J151" s="72">
        <f ca="1">J152+J153+J154</f>
        <v>34742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2895.17</v>
      </c>
      <c r="H152" s="32">
        <f ca="1">ROUND((C152*F152*G152/1000),5)</f>
        <v>34.742040000000003</v>
      </c>
      <c r="I152" s="35">
        <v>34.74</v>
      </c>
      <c r="J152" s="31">
        <f ca="1">ROUND(H152*1000,2)</f>
        <v>34742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13.903</v>
      </c>
      <c r="I165" s="72">
        <f>I166+I167+I168</f>
        <v>13.9</v>
      </c>
      <c r="J165" s="72">
        <f>J166+J167+J168</f>
        <v>13903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13903</v>
      </c>
      <c r="H166" s="34">
        <v>13.903</v>
      </c>
      <c r="I166" s="31">
        <v>13.9</v>
      </c>
      <c r="J166" s="31">
        <f>ROUND(H166*1000,2)</f>
        <v>13903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27.425999999999998</v>
      </c>
      <c r="I169" s="72">
        <f>I170+I171+I172</f>
        <v>27.43</v>
      </c>
      <c r="J169" s="72">
        <f>J170+J171+J172</f>
        <v>27426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27426</v>
      </c>
      <c r="H170" s="32">
        <v>27.425999999999998</v>
      </c>
      <c r="I170" s="35">
        <v>27.43</v>
      </c>
      <c r="J170" s="31">
        <f>ROUND(H170*1000,2)</f>
        <v>27426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34.228000000000002</v>
      </c>
      <c r="I173" s="72">
        <v>34.229999999999997</v>
      </c>
      <c r="J173" s="72">
        <f>ROUND(H173*1000,2)</f>
        <v>34228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7.0650000000000004</v>
      </c>
      <c r="I174" s="72">
        <v>7.07</v>
      </c>
      <c r="J174" s="72">
        <f>ROUND(H174*1000,2)</f>
        <v>7065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20.50929</v>
      </c>
      <c r="I178" s="72">
        <f>I179+I180+I181</f>
        <v>35.76</v>
      </c>
      <c r="J178" s="72">
        <f>J179+J180+J181</f>
        <v>20509.29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20.50929</v>
      </c>
      <c r="I181" s="31">
        <v>35.76</v>
      </c>
      <c r="J181" s="31">
        <f>ROUND(H181*1000,2)</f>
        <v>20509.29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655.20672000000002</v>
      </c>
      <c r="I194" s="62">
        <f>I10+I9+I42+I46+I109+I139+I151+I155+I160+I165+I169+I173+I174+I175+I178+I45</f>
        <v>670.46038999999996</v>
      </c>
      <c r="J194" s="63">
        <f ca="1">J10+J9+J42+J46+J109+J139+J151+J155+J160+J165+J169+J173+J174+J175+J178+J45</f>
        <v>309053.08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655.20672000000002</v>
      </c>
      <c r="I195" s="31">
        <f>J195/1000</f>
        <v>733.36752000000001</v>
      </c>
      <c r="J195" s="31">
        <v>733367.52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670.46038999999996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62.907130000000052</v>
      </c>
      <c r="J197" s="82">
        <v>292.98991000000001</v>
      </c>
    </row>
    <row r="198" spans="1:75" hidden="1" x14ac:dyDescent="0.25">
      <c r="H198" s="49">
        <f>H9+H10+H42+H45+H46+H109+H139+H151+H155+H160+H165+H169+H173+H174+H175+H178+H182</f>
        <v>655.20672000000002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00B0F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H195*0.12</f>
        <v>119.39762879999999</v>
      </c>
      <c r="I9" s="72">
        <v>147.13999999999999</v>
      </c>
      <c r="J9" s="72">
        <f>ROUND(H9*1000,2)</f>
        <v>119397.63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175.85307</v>
      </c>
      <c r="I10" s="76">
        <f>I11+I12+I13+I14+I15+I16+I20+I31+I35+I38+I39+I40+I41+I19</f>
        <v>175.85307</v>
      </c>
      <c r="J10" s="72">
        <f>J11+J12+J13+J14+J15+J16+J20+J31+J35+J38+J39+J40+J41+J19</f>
        <v>175853.06999999998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153.07</v>
      </c>
      <c r="G11" s="31">
        <v>2.04</v>
      </c>
      <c r="H11" s="34">
        <f>ROUND((F11*G11*K11)/1000,5)</f>
        <v>93.366579999999999</v>
      </c>
      <c r="I11" s="31">
        <f>H11</f>
        <v>93.366579999999999</v>
      </c>
      <c r="J11" s="31">
        <f>ROUND(F11*G11*K11,2)</f>
        <v>93366.58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306.13</v>
      </c>
      <c r="G12" s="31">
        <v>1.78</v>
      </c>
      <c r="H12" s="34">
        <f>ROUND((F12*G12*C12)/1000,5)</f>
        <v>28.33539</v>
      </c>
      <c r="I12" s="31">
        <f>H12</f>
        <v>28.33539</v>
      </c>
      <c r="J12" s="31">
        <f>ROUND(F12*G12*K12,2)</f>
        <v>28335.39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ref="I15:I30" si="0">H15</f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14.474</v>
      </c>
      <c r="I16" s="31">
        <f t="shared" si="0"/>
        <v>14.474</v>
      </c>
      <c r="J16" s="31">
        <f>J17+J18</f>
        <v>14474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153.07</v>
      </c>
      <c r="G17" s="31">
        <v>2.88</v>
      </c>
      <c r="H17" s="32">
        <f>ROUND((F17*G17*C17)/1000,5)</f>
        <v>5.2900999999999998</v>
      </c>
      <c r="I17" s="31">
        <f t="shared" si="0"/>
        <v>5.2900999999999998</v>
      </c>
      <c r="J17" s="31">
        <f>ROUND(F17*G17*K17,2)</f>
        <v>5290.1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306.13</v>
      </c>
      <c r="G18" s="31">
        <v>2.5</v>
      </c>
      <c r="H18" s="32">
        <f>ROUND((F18*G18*C18)/1000,5)</f>
        <v>9.1838999999999995</v>
      </c>
      <c r="I18" s="31">
        <f t="shared" si="0"/>
        <v>9.1838999999999995</v>
      </c>
      <c r="J18" s="31">
        <f>ROUND(F18*G18*K18,2)</f>
        <v>9183.9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25.2</v>
      </c>
      <c r="G19" s="31">
        <v>8.43</v>
      </c>
      <c r="H19" s="32">
        <f>ROUND((F19*G19*K19)/1000,5)</f>
        <v>0.21243999999999999</v>
      </c>
      <c r="I19" s="31">
        <f t="shared" si="0"/>
        <v>0.21243999999999999</v>
      </c>
      <c r="J19" s="31">
        <f>ROUND(F19*G19*K19,2)</f>
        <v>212.44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10.992870000000002</v>
      </c>
      <c r="I20" s="31">
        <f t="shared" si="0"/>
        <v>10.992870000000002</v>
      </c>
      <c r="J20" s="31">
        <f>J21+J22+J23+J24+J25+J26+J27+J28+J29+J30</f>
        <v>10992.869999999997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747</v>
      </c>
      <c r="G21" s="31">
        <v>2.81</v>
      </c>
      <c r="H21" s="32">
        <f t="shared" ref="H21:H30" si="1">ROUND((F21*G21*K21)/1000,5)</f>
        <v>9.2448999999999995</v>
      </c>
      <c r="I21" s="31">
        <f t="shared" si="0"/>
        <v>9.2448999999999995</v>
      </c>
      <c r="J21" s="31">
        <f t="shared" ref="J21:J30" si="2">ROUND(F21*G21*K21,2)</f>
        <v>9244.9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56</v>
      </c>
      <c r="G22" s="31">
        <v>1.75</v>
      </c>
      <c r="H22" s="32">
        <f t="shared" si="1"/>
        <v>2.1000000000000001E-2</v>
      </c>
      <c r="I22" s="31">
        <f t="shared" si="0"/>
        <v>2.1000000000000001E-2</v>
      </c>
      <c r="J22" s="31">
        <f t="shared" si="2"/>
        <v>21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624</v>
      </c>
      <c r="G23" s="31">
        <v>4.0999999999999996</v>
      </c>
      <c r="H23" s="32">
        <f t="shared" si="1"/>
        <v>0.16481999999999999</v>
      </c>
      <c r="I23" s="31">
        <f t="shared" si="0"/>
        <v>0.16481999999999999</v>
      </c>
      <c r="J23" s="31">
        <f t="shared" si="2"/>
        <v>164.82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625</v>
      </c>
      <c r="G24" s="31">
        <v>4.08</v>
      </c>
      <c r="H24" s="32">
        <f t="shared" si="1"/>
        <v>1.542E-2</v>
      </c>
      <c r="I24" s="31">
        <f t="shared" si="0"/>
        <v>1.542E-2</v>
      </c>
      <c r="J24" s="31">
        <f t="shared" si="2"/>
        <v>15.42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626</v>
      </c>
      <c r="G25" s="31">
        <v>3.93</v>
      </c>
      <c r="H25" s="32">
        <f t="shared" si="1"/>
        <v>2.0629999999999999E-2</v>
      </c>
      <c r="I25" s="31">
        <f t="shared" si="0"/>
        <v>2.0629999999999999E-2</v>
      </c>
      <c r="J25" s="31">
        <f t="shared" si="2"/>
        <v>20.63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748</v>
      </c>
      <c r="G26" s="31">
        <v>2.64</v>
      </c>
      <c r="H26" s="32">
        <f t="shared" si="1"/>
        <v>0.88505999999999996</v>
      </c>
      <c r="I26" s="31">
        <f t="shared" si="0"/>
        <v>0.88505999999999996</v>
      </c>
      <c r="J26" s="31">
        <f t="shared" si="2"/>
        <v>885.06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749</v>
      </c>
      <c r="G27" s="31">
        <v>5.07</v>
      </c>
      <c r="H27" s="32">
        <f t="shared" si="1"/>
        <v>0.22714000000000001</v>
      </c>
      <c r="I27" s="31">
        <f t="shared" si="0"/>
        <v>0.22714000000000001</v>
      </c>
      <c r="J27" s="31">
        <f t="shared" si="2"/>
        <v>227.14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45</v>
      </c>
      <c r="G28" s="31">
        <v>2.52</v>
      </c>
      <c r="H28" s="32">
        <f t="shared" si="1"/>
        <v>3.5279999999999999E-2</v>
      </c>
      <c r="I28" s="31">
        <f t="shared" si="0"/>
        <v>3.5279999999999999E-2</v>
      </c>
      <c r="J28" s="31">
        <f t="shared" si="2"/>
        <v>35.28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750</v>
      </c>
      <c r="G29" s="31">
        <v>2.0499999999999998</v>
      </c>
      <c r="H29" s="32">
        <f t="shared" si="1"/>
        <v>3.014E-2</v>
      </c>
      <c r="I29" s="31">
        <f t="shared" si="0"/>
        <v>3.014E-2</v>
      </c>
      <c r="J29" s="31">
        <f t="shared" si="2"/>
        <v>30.14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24.489179999999998</v>
      </c>
      <c r="I31" s="31">
        <f>I32+I33+I34</f>
        <v>24.489179999999998</v>
      </c>
      <c r="J31" s="31">
        <f>J32+J33+J34</f>
        <v>24489.18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906</v>
      </c>
      <c r="G32" s="31">
        <v>2.0099999999999998</v>
      </c>
      <c r="H32" s="32">
        <f>ROUND(F32*G32*K32/1000,5)</f>
        <v>3.6421199999999998</v>
      </c>
      <c r="I32" s="31">
        <f>H32</f>
        <v>3.6421199999999998</v>
      </c>
      <c r="J32" s="31">
        <f>ROUND(H32*1000,2)</f>
        <v>3642.12</v>
      </c>
      <c r="K32" s="3">
        <v>2</v>
      </c>
      <c r="L32" s="38"/>
      <c r="M32" s="38">
        <v>906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906</v>
      </c>
      <c r="G33" s="31">
        <v>7.67</v>
      </c>
      <c r="H33" s="32">
        <f>ROUND(G33*F33*K33/1000,5)</f>
        <v>20.847059999999999</v>
      </c>
      <c r="I33" s="31">
        <f>H33</f>
        <v>20.847059999999999</v>
      </c>
      <c r="J33" s="31">
        <f>ROUND(H33*1000,2)</f>
        <v>20847.060000000001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541.20000000000005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1217.7</v>
      </c>
      <c r="G38" s="31">
        <v>1.65</v>
      </c>
      <c r="H38" s="32">
        <f>ROUND((F38*G38*K38)/1000,5)</f>
        <v>2.0092099999999999</v>
      </c>
      <c r="I38" s="31">
        <f>H38</f>
        <v>2.0092099999999999</v>
      </c>
      <c r="J38" s="31">
        <f>ROUND(F38*G38*K38,2)</f>
        <v>2009.21</v>
      </c>
      <c r="K38" s="3">
        <v>1</v>
      </c>
      <c r="L38" s="38">
        <f>M37+M38</f>
        <v>1217.7</v>
      </c>
      <c r="M38" s="38">
        <v>676.5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85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0.33800000000000002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113.92210035999997</v>
      </c>
      <c r="I46" s="71">
        <f>I47+I53+I63+I68+I77+I85+I98+I103</f>
        <v>113.92210035999997</v>
      </c>
      <c r="J46" s="72">
        <f>J47+J53+J63+J68+J77+J85+J98+J103</f>
        <v>110504.44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5.6960999999999995</v>
      </c>
      <c r="I47" s="25">
        <f>I48+I49+I50+I51+I52</f>
        <v>0</v>
      </c>
      <c r="J47" s="23">
        <f>J48+J49+J50+J51+J52</f>
        <v>5696.1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3.4176600000000001</v>
      </c>
      <c r="I49" s="31"/>
      <c r="J49" s="31">
        <f>ROUND(H49*1000,2)</f>
        <v>3417.66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2.2784399999999998</v>
      </c>
      <c r="I50" s="31"/>
      <c r="J50" s="31">
        <f>ROUND(H50*1000,2)</f>
        <v>2278.44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7.9745499999999998</v>
      </c>
      <c r="I53" s="26">
        <f>I54+I55+I56+I57+I58+I59+I60+I61+I62</f>
        <v>0</v>
      </c>
      <c r="J53" s="23">
        <f>J54+J55+J56+J57+J58+J59+J60+J61+J62</f>
        <v>7974.55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7.9745499999999998</v>
      </c>
      <c r="I59" s="31"/>
      <c r="J59" s="31">
        <f t="shared" si="3"/>
        <v>7974.55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10.25299</v>
      </c>
      <c r="I68" s="26">
        <f>I69+I70+I71+I72+I75+I76</f>
        <v>0</v>
      </c>
      <c r="J68" s="23">
        <f>J69+J70+J71+J72+J73+J74+J75+J76</f>
        <v>10252.99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10.25299</v>
      </c>
      <c r="I76" s="31"/>
      <c r="J76" s="31">
        <f>ROUND(H76*1000,2)</f>
        <v>10252.99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15.94909</v>
      </c>
      <c r="I77" s="26">
        <f>I78+I79+I80+I81+I82+I83+I84</f>
        <v>0</v>
      </c>
      <c r="J77" s="23">
        <f>J78+J79+J80+J81+J82+J83+J84</f>
        <v>12531.43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7.9745499999999998</v>
      </c>
      <c r="I78" s="31"/>
      <c r="J78" s="31">
        <f t="shared" ref="J78:J83" si="4">ROUND(H78*1000,2)</f>
        <v>7974.55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4.5568799999999996</v>
      </c>
      <c r="I81" s="31"/>
      <c r="J81" s="31">
        <f t="shared" si="4"/>
        <v>4556.88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3.4176600000000001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38.733519999999999</v>
      </c>
      <c r="I85" s="26">
        <f>I86+I87+I88+I89+I90+I91+I92+I93+I94+I95+I96+I97</f>
        <v>0</v>
      </c>
      <c r="J85" s="23">
        <f>J86+J87+J88+J89+J90+J91+J92+J93+J94+J95+J96+J97</f>
        <v>38733.520000000004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13.67065</v>
      </c>
      <c r="I90" s="31"/>
      <c r="J90" s="31">
        <f t="shared" si="5"/>
        <v>13670.65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18.227540000000001</v>
      </c>
      <c r="I96" s="31"/>
      <c r="J96" s="31">
        <f t="shared" si="5"/>
        <v>18227.54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6.8353299999999999</v>
      </c>
      <c r="I97" s="31"/>
      <c r="J97" s="31">
        <f t="shared" si="5"/>
        <v>6835.33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4.5568799999999996</v>
      </c>
      <c r="I98" s="26">
        <f>I99+I100+I101+I102</f>
        <v>0</v>
      </c>
      <c r="J98" s="23">
        <f>J99+J100+J101+J102</f>
        <v>4556.88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4.5568799999999996</v>
      </c>
      <c r="I99" s="31">
        <v>0</v>
      </c>
      <c r="J99" s="31">
        <f>ROUND(H99*1000,2)</f>
        <v>4556.88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30.758970359999985</v>
      </c>
      <c r="I103" s="25">
        <f>I104+I105+I106+I107+I108</f>
        <v>113.92210035999997</v>
      </c>
      <c r="J103" s="23">
        <f>J104+J105+J106+J107+J108</f>
        <v>30758.969999999998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7.4049399999999999</v>
      </c>
      <c r="I106" s="31"/>
      <c r="J106" s="31">
        <f>ROUND(H106*1000,2)</f>
        <v>7404.94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23.354030359999985</v>
      </c>
      <c r="I108" s="34">
        <f>J197-I138-H181</f>
        <v>113.92210035999997</v>
      </c>
      <c r="J108" s="31">
        <f>ROUND(H108*1000,2)</f>
        <v>23354.03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367.7324508399999</v>
      </c>
      <c r="I109" s="71">
        <f>I110+I111+I112+I113+I114+I115+I116+I117+I118+I119+I120+I121+I122+I123+I124+I125+I126+I127+I128+I129+I130+I131+I132+I133+I134+I135+I136+I137+I138</f>
        <v>367.72945083999997</v>
      </c>
      <c r="J109" s="72">
        <f>J110+J111+J112+J113+J114+J115+J116+J117+J118+J119+J120+J121+J122+J123+J124+J125+J126+J127+J128+J129+J130+J131+J132+J133+J134+J135+J136+J137+J138</f>
        <v>343462.08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17335.97</v>
      </c>
      <c r="H110" s="33">
        <f>ROUND(($I$138*0.05),5)</f>
        <v>17.33597</v>
      </c>
      <c r="I110" s="31"/>
      <c r="J110" s="31">
        <f t="shared" ref="J110:J137" si="6">ROUND(H110*1000,2)</f>
        <v>17335.97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86679.86</v>
      </c>
      <c r="H111" s="33">
        <f>ROUND(($I$138*0.25),5)</f>
        <v>86.679860000000005</v>
      </c>
      <c r="I111" s="31"/>
      <c r="J111" s="31">
        <f t="shared" si="6"/>
        <v>86679.86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41606.33</v>
      </c>
      <c r="H116" s="32">
        <f>ROUND(($I$138*0.12),5)</f>
        <v>41.60633</v>
      </c>
      <c r="I116" s="31"/>
      <c r="J116" s="31">
        <f t="shared" si="6"/>
        <v>41606.33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21013</v>
      </c>
      <c r="H121" s="34">
        <v>21.013000000000002</v>
      </c>
      <c r="I121" s="31">
        <v>21.01</v>
      </c>
      <c r="J121" s="31">
        <f t="shared" si="6"/>
        <v>21013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52007.92</v>
      </c>
      <c r="H125" s="32">
        <f>ROUND(($I$138*0.15),5)</f>
        <v>52.007919999999999</v>
      </c>
      <c r="I125" s="31"/>
      <c r="J125" s="31">
        <f t="shared" si="6"/>
        <v>52007.92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38139.14</v>
      </c>
      <c r="H126" s="32">
        <f>ROUND(($I$138*0.11),5)</f>
        <v>38.139139999999998</v>
      </c>
      <c r="I126" s="31"/>
      <c r="J126" s="31">
        <f t="shared" si="6"/>
        <v>38139.14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24270.36</v>
      </c>
      <c r="H128" s="32">
        <f>ROUND(($I$138*0.07),5)</f>
        <v>24.27036</v>
      </c>
      <c r="I128" s="31"/>
      <c r="J128" s="31">
        <f t="shared" si="6"/>
        <v>24270.36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62409.5</v>
      </c>
      <c r="H129" s="32">
        <f>ROUND(($I$138*0.18),5)</f>
        <v>62.409500000000001</v>
      </c>
      <c r="I129" s="31"/>
      <c r="J129" s="31">
        <f t="shared" si="6"/>
        <v>62409.5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24.270370839999956</v>
      </c>
      <c r="I138" s="34">
        <f>J197*0.7</f>
        <v>346.71945083999998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34.742040000000003</v>
      </c>
      <c r="I151" s="72">
        <f>I152+I153+I154</f>
        <v>34.74</v>
      </c>
      <c r="J151" s="72">
        <f ca="1">J152+J153+J154</f>
        <v>34742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2895.17</v>
      </c>
      <c r="H152" s="32">
        <f ca="1">ROUND((C152*F152*G152/1000),5)</f>
        <v>34.742040000000003</v>
      </c>
      <c r="I152" s="35">
        <v>34.74</v>
      </c>
      <c r="J152" s="31">
        <f ca="1">ROUND(H152*1000,2)</f>
        <v>34742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18.215</v>
      </c>
      <c r="I165" s="72">
        <f>I166+I167+I168</f>
        <v>18.22</v>
      </c>
      <c r="J165" s="72">
        <f>J166+J167+J168</f>
        <v>18215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18215</v>
      </c>
      <c r="H166" s="34">
        <v>18.215</v>
      </c>
      <c r="I166" s="31">
        <v>18.22</v>
      </c>
      <c r="J166" s="31">
        <f>ROUND(H166*1000,2)</f>
        <v>18215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41.401000000000003</v>
      </c>
      <c r="I169" s="72">
        <f>I170+I171+I172</f>
        <v>41.4</v>
      </c>
      <c r="J169" s="72">
        <f>J170+J171+J172</f>
        <v>41401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41401</v>
      </c>
      <c r="H170" s="32">
        <v>41.401000000000003</v>
      </c>
      <c r="I170" s="35">
        <v>41.4</v>
      </c>
      <c r="J170" s="31">
        <f>ROUND(H170*1000,2)</f>
        <v>41401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75.948999999999998</v>
      </c>
      <c r="I173" s="72">
        <v>75.95</v>
      </c>
      <c r="J173" s="72">
        <f>ROUND(H173*1000,2)</f>
        <v>75949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13.096</v>
      </c>
      <c r="I174" s="72">
        <v>13.1</v>
      </c>
      <c r="J174" s="72">
        <f>ROUND(H174*1000,2)</f>
        <v>13096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34.671950000000002</v>
      </c>
      <c r="I178" s="72">
        <f>I179+I180+I181</f>
        <v>56.47</v>
      </c>
      <c r="J178" s="72">
        <f>J179+J180+J181</f>
        <v>34671.949999999997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34.671950000000002</v>
      </c>
      <c r="I181" s="31">
        <v>56.47</v>
      </c>
      <c r="J181" s="31">
        <f>ROUND(H181*1000,2)</f>
        <v>34671.949999999997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994.98023999999975</v>
      </c>
      <c r="I194" s="62">
        <f>I10+I9+I42+I46+I109+I139+I151+I155+I160+I165+I169+I173+I174+I175+I178+I45</f>
        <v>1044.5246212</v>
      </c>
      <c r="J194" s="63">
        <f ca="1">J10+J9+J42+J46+J109+J139+J151+J155+J160+J165+J169+J173+J174+J175+J178+J45</f>
        <v>470203.17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994.98023999999998</v>
      </c>
      <c r="I195" s="31">
        <f>J195/1000</f>
        <v>1163.4656399999999</v>
      </c>
      <c r="J195" s="31">
        <v>1163465.6399999999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1044.5246212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118.94101879999994</v>
      </c>
      <c r="J197" s="82">
        <v>495.31350119999996</v>
      </c>
    </row>
    <row r="198" spans="1:75" hidden="1" x14ac:dyDescent="0.25">
      <c r="H198" s="49">
        <f>H9+H10+H42+H45+H46+H109+H139+H151+H155+H160+H165+H169+H173+H174+H175+H178+H182</f>
        <v>994.98023999999975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662.42</v>
      </c>
      <c r="I9" s="72">
        <v>662.42</v>
      </c>
      <c r="J9" s="72">
        <f>ROUND(H9*1000,2)</f>
        <v>662420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682.28683999999998</v>
      </c>
      <c r="I10" s="76">
        <f>I11+I12+I13+I14+I15+I16+I20+I31+I35+I38+I39+I40+I41+I19</f>
        <v>682.28683999999998</v>
      </c>
      <c r="J10" s="72">
        <f>J11+J12+J13+J14+J15+J16+J20+J31+J35+J38+J39+J40+J41+J19</f>
        <v>682286.84000000008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275.18</v>
      </c>
      <c r="G11" s="31">
        <v>2.29</v>
      </c>
      <c r="H11" s="34">
        <f>ROUND((F11*G11*K11)/1000,5)</f>
        <v>188.41849999999999</v>
      </c>
      <c r="I11" s="31">
        <f t="shared" ref="I11:I30" si="0">H11</f>
        <v>188.41849999999999</v>
      </c>
      <c r="J11" s="31">
        <f>ROUND(F11*G11*K11,2)</f>
        <v>188418.5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1238.3-F11</f>
        <v>963.11999999999989</v>
      </c>
      <c r="G12" s="31">
        <v>2</v>
      </c>
      <c r="H12" s="34">
        <f>ROUND((F12*G12*C12)/1000,5)</f>
        <v>100.16448</v>
      </c>
      <c r="I12" s="31">
        <f t="shared" si="0"/>
        <v>100.16448</v>
      </c>
      <c r="J12" s="31">
        <f>ROUND(F12*G12*K12,2)</f>
        <v>100164.48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54</v>
      </c>
      <c r="G13" s="31">
        <v>3.04</v>
      </c>
      <c r="H13" s="34">
        <f>ROUND((F13*G13*K13)/1000,5)</f>
        <v>49.083840000000002</v>
      </c>
      <c r="I13" s="31">
        <f t="shared" si="0"/>
        <v>49.083840000000002</v>
      </c>
      <c r="J13" s="31">
        <f>ROUND(F13*G13*K13,2)</f>
        <v>49083.839999999997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54</v>
      </c>
      <c r="G14" s="31">
        <v>19.350000000000001</v>
      </c>
      <c r="H14" s="32">
        <f>ROUND((F14*G14*K14)/1000,5)</f>
        <v>54.334800000000001</v>
      </c>
      <c r="I14" s="31">
        <f t="shared" si="0"/>
        <v>54.334800000000001</v>
      </c>
      <c r="J14" s="31">
        <f>ROUND(F14*G14*K14,2)</f>
        <v>54334.8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12</v>
      </c>
      <c r="G15" s="31">
        <v>3.3</v>
      </c>
      <c r="H15" s="32">
        <f>ROUND((F15*G15*K15)/1000,5)</f>
        <v>11.840400000000001</v>
      </c>
      <c r="I15" s="31">
        <f t="shared" si="0"/>
        <v>11.840400000000001</v>
      </c>
      <c r="J15" s="31">
        <f>ROUND(F15*G15*K15,2)</f>
        <v>11840.4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40.56673</v>
      </c>
      <c r="I16" s="31">
        <f t="shared" si="0"/>
        <v>40.56673</v>
      </c>
      <c r="J16" s="31">
        <f>J17+J18</f>
        <v>40566.729999999996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275.18</v>
      </c>
      <c r="G17" s="31">
        <v>3.29</v>
      </c>
      <c r="H17" s="32">
        <f>ROUND((F17*G17*C17)/1000,5)</f>
        <v>10.86411</v>
      </c>
      <c r="I17" s="31">
        <f t="shared" si="0"/>
        <v>10.86411</v>
      </c>
      <c r="J17" s="31">
        <f>ROUND(F17*G17*K17,2)</f>
        <v>10864.11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963.11999999999989</v>
      </c>
      <c r="G18" s="31">
        <v>2.57</v>
      </c>
      <c r="H18" s="32">
        <f>ROUND((F18*G18*C18)/1000,5)</f>
        <v>29.70262</v>
      </c>
      <c r="I18" s="31">
        <f t="shared" si="0"/>
        <v>29.70262</v>
      </c>
      <c r="J18" s="31">
        <f>ROUND(F18*G18*K18,2)</f>
        <v>29702.62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226.8</v>
      </c>
      <c r="G19" s="31">
        <v>8.43</v>
      </c>
      <c r="H19" s="32">
        <f>ROUND((F19*G19*K19)/1000,5)</f>
        <v>1.9119200000000001</v>
      </c>
      <c r="I19" s="31">
        <f t="shared" si="0"/>
        <v>1.9119200000000001</v>
      </c>
      <c r="J19" s="31">
        <f>ROUND(F19*G19*K19,2)</f>
        <v>1911.92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49.059249999999999</v>
      </c>
      <c r="I20" s="31">
        <f t="shared" si="0"/>
        <v>49.059249999999999</v>
      </c>
      <c r="J20" s="31">
        <f>J21+J22+J23+J24+J25+J26+J27+J28+J29+J30</f>
        <v>49059.250000000007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751</v>
      </c>
      <c r="G21" s="31">
        <v>2.81</v>
      </c>
      <c r="H21" s="32">
        <f t="shared" ref="H21:H30" si="1">ROUND((F21*G21*K21)/1000,5)</f>
        <v>43.349870000000003</v>
      </c>
      <c r="I21" s="31">
        <f t="shared" si="0"/>
        <v>43.349870000000003</v>
      </c>
      <c r="J21" s="31">
        <f t="shared" ref="J21:J30" si="2">ROUND(F21*G21*K21,2)</f>
        <v>43349.87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643</v>
      </c>
      <c r="G22" s="31">
        <v>1.75</v>
      </c>
      <c r="H22" s="32">
        <f t="shared" si="1"/>
        <v>0.189</v>
      </c>
      <c r="I22" s="31">
        <f t="shared" si="0"/>
        <v>0.189</v>
      </c>
      <c r="J22" s="31">
        <f t="shared" si="2"/>
        <v>189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752</v>
      </c>
      <c r="G23" s="31">
        <v>4.0999999999999996</v>
      </c>
      <c r="H23" s="32">
        <f t="shared" si="1"/>
        <v>1.4833799999999999</v>
      </c>
      <c r="I23" s="31">
        <f t="shared" si="0"/>
        <v>1.4833799999999999</v>
      </c>
      <c r="J23" s="31">
        <f t="shared" si="2"/>
        <v>1483.38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753</v>
      </c>
      <c r="G24" s="31">
        <v>4.08</v>
      </c>
      <c r="H24" s="32">
        <f t="shared" si="1"/>
        <v>0.13880000000000001</v>
      </c>
      <c r="I24" s="31">
        <f t="shared" si="0"/>
        <v>0.13880000000000001</v>
      </c>
      <c r="J24" s="31">
        <f t="shared" si="2"/>
        <v>138.80000000000001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754</v>
      </c>
      <c r="G25" s="31">
        <v>3.93</v>
      </c>
      <c r="H25" s="32">
        <f t="shared" si="1"/>
        <v>0.18568999999999999</v>
      </c>
      <c r="I25" s="31">
        <f t="shared" si="0"/>
        <v>0.18568999999999999</v>
      </c>
      <c r="J25" s="31">
        <f t="shared" si="2"/>
        <v>185.69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412.77</v>
      </c>
      <c r="G26" s="31">
        <v>2.64</v>
      </c>
      <c r="H26" s="32">
        <f t="shared" si="1"/>
        <v>1.08971</v>
      </c>
      <c r="I26" s="31">
        <f t="shared" si="0"/>
        <v>1.08971</v>
      </c>
      <c r="J26" s="31">
        <f t="shared" si="2"/>
        <v>1089.71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755</v>
      </c>
      <c r="G27" s="31">
        <v>5.07</v>
      </c>
      <c r="H27" s="32">
        <f t="shared" si="1"/>
        <v>0.43804999999999999</v>
      </c>
      <c r="I27" s="31">
        <f t="shared" si="0"/>
        <v>0.43804999999999999</v>
      </c>
      <c r="J27" s="31">
        <f t="shared" si="2"/>
        <v>438.05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756</v>
      </c>
      <c r="G28" s="31">
        <v>2.52</v>
      </c>
      <c r="H28" s="32">
        <f t="shared" si="1"/>
        <v>6.8040000000000003E-2</v>
      </c>
      <c r="I28" s="31">
        <f t="shared" si="0"/>
        <v>6.8040000000000003E-2</v>
      </c>
      <c r="J28" s="31">
        <f t="shared" si="2"/>
        <v>68.040000000000006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24</v>
      </c>
      <c r="G30" s="31">
        <v>3.63</v>
      </c>
      <c r="H30" s="34">
        <f t="shared" si="1"/>
        <v>2.0908799999999998</v>
      </c>
      <c r="I30" s="31">
        <f t="shared" si="0"/>
        <v>2.0908799999999998</v>
      </c>
      <c r="J30" s="31">
        <f t="shared" si="2"/>
        <v>2090.88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64.06110000000001</v>
      </c>
      <c r="I31" s="31">
        <f>I32+I33+I34</f>
        <v>64.06110000000001</v>
      </c>
      <c r="J31" s="31">
        <f>J32+J33+J34</f>
        <v>64061.1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2370</v>
      </c>
      <c r="G32" s="31">
        <v>2.0099999999999998</v>
      </c>
      <c r="H32" s="32">
        <f>ROUND(F32*G32*K32/1000,5)</f>
        <v>9.5274000000000001</v>
      </c>
      <c r="I32" s="31">
        <f>H32</f>
        <v>9.5274000000000001</v>
      </c>
      <c r="J32" s="31">
        <f>ROUND(H32*1000,2)</f>
        <v>9527.4</v>
      </c>
      <c r="K32" s="3">
        <v>2</v>
      </c>
      <c r="L32" s="38"/>
      <c r="M32" s="38">
        <v>2370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2370</v>
      </c>
      <c r="G33" s="31">
        <v>7.67</v>
      </c>
      <c r="H33" s="32">
        <f>ROUND(G33*F33*K33/1000,5)</f>
        <v>54.533700000000003</v>
      </c>
      <c r="I33" s="31">
        <f>H33</f>
        <v>54.533700000000003</v>
      </c>
      <c r="J33" s="31">
        <f>ROUND(H33*1000,2)</f>
        <v>54533.7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925.84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2083.14</v>
      </c>
      <c r="G38" s="31">
        <v>1.65</v>
      </c>
      <c r="H38" s="32">
        <f>ROUND((F38*G38*K38)/1000,5)</f>
        <v>3.4371800000000001</v>
      </c>
      <c r="I38" s="31">
        <f>H38</f>
        <v>3.4371800000000001</v>
      </c>
      <c r="J38" s="31">
        <f>ROUND(F38*G38*K38,2)</f>
        <v>3437.18</v>
      </c>
      <c r="K38" s="3">
        <v>1</v>
      </c>
      <c r="L38" s="38">
        <f>M37+M38</f>
        <v>2083.14</v>
      </c>
      <c r="M38" s="38">
        <v>1157.3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48</v>
      </c>
      <c r="G39" s="31">
        <v>8.32</v>
      </c>
      <c r="H39" s="32">
        <f>ROUND((F39*G39*K39)/1000,5)</f>
        <v>119.40864000000001</v>
      </c>
      <c r="I39" s="31">
        <f>H39</f>
        <v>119.40864000000001</v>
      </c>
      <c r="J39" s="31">
        <f>ROUND(F39*G39*K39,2)</f>
        <v>119408.64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137.88131000000001</v>
      </c>
      <c r="I42" s="72">
        <f>I43+I44</f>
        <v>137.88131000000001</v>
      </c>
      <c r="J42" s="72">
        <f>J43+J44</f>
        <v>137881.31</v>
      </c>
      <c r="K42" s="73"/>
      <c r="Q42" s="74" t="s">
        <v>327</v>
      </c>
      <c r="R42" s="74">
        <v>428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1.7</v>
      </c>
      <c r="G43" s="31">
        <v>222.21</v>
      </c>
      <c r="H43" s="32">
        <f>ROUND((F43*G43*K43)/1000,5)</f>
        <v>137.88131000000001</v>
      </c>
      <c r="I43" s="31">
        <f>H43</f>
        <v>137.88131000000001</v>
      </c>
      <c r="J43" s="31">
        <f>ROUND(H43*1000,2)</f>
        <v>137881.31</v>
      </c>
      <c r="K43" s="3">
        <v>365</v>
      </c>
      <c r="L43" s="38"/>
      <c r="M43" s="38"/>
      <c r="N43" s="4">
        <f>ROUND(R42*1.45/365,3)</f>
        <v>1.7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124.41520099999997</v>
      </c>
      <c r="I46" s="71">
        <f>I47+I53+I63+I68+I77+I85+I98+I103</f>
        <v>124.41520099999997</v>
      </c>
      <c r="J46" s="72">
        <f>J47+J53+J63+J68+J77+J85+J98+J103</f>
        <v>120682.74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6.2207600000000003</v>
      </c>
      <c r="I47" s="25">
        <f>I48+I49+I50+I51+I52</f>
        <v>0</v>
      </c>
      <c r="J47" s="23">
        <f>J48+J49+J50+J51+J52</f>
        <v>6220.76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3.7324600000000001</v>
      </c>
      <c r="I49" s="31"/>
      <c r="J49" s="31">
        <f>ROUND(H49*1000,2)</f>
        <v>3732.46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2.4883000000000002</v>
      </c>
      <c r="I50" s="31"/>
      <c r="J50" s="31">
        <f>ROUND(H50*1000,2)</f>
        <v>2488.3000000000002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8.7090599999999991</v>
      </c>
      <c r="I53" s="26">
        <f>I54+I55+I56+I57+I58+I59+I60+I61+I62</f>
        <v>0</v>
      </c>
      <c r="J53" s="23">
        <f>J54+J55+J56+J57+J58+J59+J60+J61+J62</f>
        <v>8709.06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8.7090599999999991</v>
      </c>
      <c r="I59" s="31"/>
      <c r="J59" s="31">
        <f t="shared" si="3"/>
        <v>8709.06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11.197369999999999</v>
      </c>
      <c r="I68" s="26">
        <f>I69+I70+I71+I72+I75+I76</f>
        <v>0</v>
      </c>
      <c r="J68" s="23">
        <f>J69+J70+J71+J72+J73+J74+J75+J76</f>
        <v>11197.37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11.197369999999999</v>
      </c>
      <c r="I76" s="31"/>
      <c r="J76" s="31">
        <f>ROUND(H76*1000,2)</f>
        <v>11197.37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17.418129999999998</v>
      </c>
      <c r="I77" s="26">
        <f>I78+I79+I80+I81+I82+I83+I84</f>
        <v>0</v>
      </c>
      <c r="J77" s="23">
        <f>J78+J79+J80+J81+J82+J83+J84</f>
        <v>13685.669999999998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8.7090599999999991</v>
      </c>
      <c r="I78" s="31"/>
      <c r="J78" s="31">
        <f t="shared" ref="J78:J83" si="4">ROUND(H78*1000,2)</f>
        <v>8709.06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4.97661</v>
      </c>
      <c r="I81" s="31"/>
      <c r="J81" s="31">
        <f t="shared" si="4"/>
        <v>4976.6099999999997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3.7324600000000001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42.301159999999996</v>
      </c>
      <c r="I85" s="26">
        <f>I86+I87+I88+I89+I90+I91+I92+I93+I94+I95+I96+I97</f>
        <v>0</v>
      </c>
      <c r="J85" s="23">
        <f>J86+J87+J88+J89+J90+J91+J92+J93+J94+J95+J96+J97</f>
        <v>42301.16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14.929819999999999</v>
      </c>
      <c r="I90" s="31"/>
      <c r="J90" s="31">
        <f t="shared" si="5"/>
        <v>14929.82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19.90643</v>
      </c>
      <c r="I96" s="31"/>
      <c r="J96" s="31">
        <f t="shared" si="5"/>
        <v>19906.43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7.4649099999999997</v>
      </c>
      <c r="I97" s="31"/>
      <c r="J97" s="31">
        <f t="shared" si="5"/>
        <v>7464.91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4.97661</v>
      </c>
      <c r="I98" s="26">
        <f>I99+I100+I101+I102</f>
        <v>0</v>
      </c>
      <c r="J98" s="23">
        <f>J99+J100+J101+J102</f>
        <v>4976.6099999999997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4.97661</v>
      </c>
      <c r="I99" s="31">
        <v>0</v>
      </c>
      <c r="J99" s="31">
        <f>ROUND(H99*1000,2)</f>
        <v>4976.6099999999997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33.592110999999996</v>
      </c>
      <c r="I103" s="25">
        <f>I104+I105+I106+I107+I108</f>
        <v>124.41520099999997</v>
      </c>
      <c r="J103" s="23">
        <f>J104+J105+J106+J107+J108</f>
        <v>33592.11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8.0869900000000001</v>
      </c>
      <c r="I106" s="31"/>
      <c r="J106" s="31">
        <f>ROUND(H106*1000,2)</f>
        <v>8086.99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25.505120999999995</v>
      </c>
      <c r="I108" s="34">
        <f>J197-I138-H181</f>
        <v>124.41520099999997</v>
      </c>
      <c r="J108" s="31">
        <f>ROUND(H108*1000,2)</f>
        <v>25505.119999999999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456.0989689999999</v>
      </c>
      <c r="I109" s="71">
        <f>I110+I111+I112+I113+I114+I115+I116+I117+I118+I119+I120+I121+I122+I123+I124+I125+I126+I127+I128+I129+I130+I131+I132+I133+I134+I135+I136+I137+I138</f>
        <v>456.09496899999988</v>
      </c>
      <c r="J109" s="72">
        <f>J110+J111+J112+J113+J114+J115+J116+J117+J118+J119+J120+J121+J122+J123+J124+J125+J126+J127+J128+J129+J130+J131+J132+J133+J134+J135+J136+J137+J138</f>
        <v>429593.12999999995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18932.75</v>
      </c>
      <c r="H110" s="33">
        <f>ROUND(($I$138*0.05),5)</f>
        <v>18.932749999999999</v>
      </c>
      <c r="I110" s="31"/>
      <c r="J110" s="31">
        <f t="shared" ref="J110:J137" si="6">ROUND(H110*1000,2)</f>
        <v>18932.75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94663.74</v>
      </c>
      <c r="H111" s="33">
        <f>ROUND(($I$138*0.25),5)</f>
        <v>94.663740000000004</v>
      </c>
      <c r="I111" s="31"/>
      <c r="J111" s="31">
        <f t="shared" si="6"/>
        <v>94663.74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45438.6</v>
      </c>
      <c r="H116" s="32">
        <f>ROUND(($I$138*0.12),5)</f>
        <v>45.438600000000001</v>
      </c>
      <c r="I116" s="31"/>
      <c r="J116" s="31">
        <f t="shared" si="6"/>
        <v>45438.6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77444</v>
      </c>
      <c r="H121" s="34">
        <v>77.444000000000003</v>
      </c>
      <c r="I121" s="31">
        <v>77.44</v>
      </c>
      <c r="J121" s="31">
        <f t="shared" si="6"/>
        <v>77444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56798.25</v>
      </c>
      <c r="H125" s="32">
        <f>ROUND(($I$138*0.15),5)</f>
        <v>56.798250000000003</v>
      </c>
      <c r="I125" s="31"/>
      <c r="J125" s="31">
        <f t="shared" si="6"/>
        <v>56798.25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41652.050000000003</v>
      </c>
      <c r="H126" s="32">
        <f>ROUND(($I$138*0.11),5)</f>
        <v>41.652050000000003</v>
      </c>
      <c r="I126" s="31"/>
      <c r="J126" s="31">
        <f t="shared" si="6"/>
        <v>41652.050000000003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26505.85</v>
      </c>
      <c r="H128" s="32">
        <f>ROUND(($I$138*0.07),5)</f>
        <v>26.505849999999999</v>
      </c>
      <c r="I128" s="31"/>
      <c r="J128" s="31">
        <f t="shared" si="6"/>
        <v>26505.85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68157.89</v>
      </c>
      <c r="H129" s="32">
        <f>ROUND(($I$138*0.18),5)</f>
        <v>68.157889999999995</v>
      </c>
      <c r="I129" s="31"/>
      <c r="J129" s="31">
        <f t="shared" si="6"/>
        <v>68157.89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26.50583899999986</v>
      </c>
      <c r="I138" s="34">
        <f>J197*0.7</f>
        <v>378.65496899999988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47.366280000000003</v>
      </c>
      <c r="I139" s="72">
        <f>I140+I141+I142+I143+I144+I145+I146+I147+I148+I149+I150</f>
        <v>47.363280000000003</v>
      </c>
      <c r="J139" s="72">
        <f ca="1">J140+J141+J142+J143+J144+J145+J146+J147+J148+J149+J150</f>
        <v>47838.36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33843</v>
      </c>
      <c r="H142" s="34">
        <v>33.843000000000004</v>
      </c>
      <c r="I142" s="31">
        <v>33.840000000000003</v>
      </c>
      <c r="J142" s="31">
        <f t="shared" si="7"/>
        <v>33843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6</v>
      </c>
      <c r="G144" s="40">
        <v>9.1300000000000008</v>
      </c>
      <c r="H144" s="32">
        <f>ROUND((F144*G144*K144)/1000,5)</f>
        <v>2.84856</v>
      </c>
      <c r="I144" s="35">
        <f>H144</f>
        <v>2.84856</v>
      </c>
      <c r="J144" s="31">
        <f t="shared" si="7"/>
        <v>2848.56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6</v>
      </c>
      <c r="G145" s="40">
        <v>63.36</v>
      </c>
      <c r="H145" s="32">
        <f>ROUND((F145*G145*K145)/1000,5)</f>
        <v>4.5619199999999998</v>
      </c>
      <c r="I145" s="35">
        <f>H145</f>
        <v>4.5619199999999998</v>
      </c>
      <c r="J145" s="31">
        <f t="shared" si="7"/>
        <v>4561.92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6</v>
      </c>
      <c r="G147" s="40">
        <v>11.41</v>
      </c>
      <c r="H147" s="32">
        <f>ROUND((F147*G147*K147)/1000,5)</f>
        <v>0.82152000000000003</v>
      </c>
      <c r="I147" s="35">
        <f>H147</f>
        <v>0.82152000000000003</v>
      </c>
      <c r="J147" s="31">
        <f t="shared" si="7"/>
        <v>821.52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6</v>
      </c>
      <c r="G148" s="40">
        <v>881.88</v>
      </c>
      <c r="H148" s="32">
        <f>ROUND((F148*G148*K148)/1000,5)</f>
        <v>5.2912800000000004</v>
      </c>
      <c r="I148" s="35">
        <f>H148</f>
        <v>5.2912800000000004</v>
      </c>
      <c r="J148" s="31">
        <f t="shared" si="7"/>
        <v>5291.28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259.30511999999999</v>
      </c>
      <c r="I151" s="72">
        <f>I152+I153+I154</f>
        <v>259.31</v>
      </c>
      <c r="J151" s="72">
        <f ca="1">J152+J153+J154</f>
        <v>259305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3601.46</v>
      </c>
      <c r="H152" s="32">
        <f ca="1">ROUND((C152*F152*G152/1000),5)</f>
        <v>259.30511999999999</v>
      </c>
      <c r="I152" s="35">
        <v>259.31</v>
      </c>
      <c r="J152" s="31">
        <f ca="1">ROUND(H152*1000,2)</f>
        <v>259305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185.84</v>
      </c>
      <c r="I169" s="72">
        <f>I170+I171+I172</f>
        <v>185.84</v>
      </c>
      <c r="J169" s="72">
        <f>J170+J171+J172</f>
        <v>185840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185840</v>
      </c>
      <c r="H170" s="32">
        <v>185.84</v>
      </c>
      <c r="I170" s="35">
        <v>185.84</v>
      </c>
      <c r="J170" s="31">
        <f>ROUND(H170*1000,2)</f>
        <v>185840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391.46499999999997</v>
      </c>
      <c r="I173" s="72">
        <v>391.47</v>
      </c>
      <c r="J173" s="72">
        <f>ROUND(H173*1000,2)</f>
        <v>391465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72.037000000000006</v>
      </c>
      <c r="I174" s="72">
        <v>72.040000000000006</v>
      </c>
      <c r="J174" s="72">
        <f>ROUND(H174*1000,2)</f>
        <v>72037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11.27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11.27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37.865499999999997</v>
      </c>
      <c r="I178" s="72">
        <f>I179+I180+I181</f>
        <v>242.33</v>
      </c>
      <c r="J178" s="72">
        <f>J179+J180+J181</f>
        <v>37865.5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37.865499999999997</v>
      </c>
      <c r="I181" s="31">
        <v>242.33</v>
      </c>
      <c r="J181" s="31">
        <f>ROUND(H181*1000,2)</f>
        <v>37865.5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3056.9812200000001</v>
      </c>
      <c r="I194" s="62">
        <f>I10+I9+I42+I46+I109+I139+I151+I155+I160+I165+I169+I173+I174+I175+I178+I45</f>
        <v>3272.7215999999994</v>
      </c>
      <c r="J194" s="63">
        <f ca="1">J10+J9+J42+J46+J109+J139+J151+J155+J160+J165+J169+J173+J174+J175+J178+J45</f>
        <v>2240713.59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3056.9812199999997</v>
      </c>
      <c r="I195" s="31">
        <f>J195/1000</f>
        <v>3852.5544199999999</v>
      </c>
      <c r="J195" s="31">
        <v>3852554.42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3272.7215999999994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579.83282000000054</v>
      </c>
      <c r="J197" s="82">
        <v>540.93566999999985</v>
      </c>
    </row>
    <row r="198" spans="1:75" hidden="1" x14ac:dyDescent="0.25">
      <c r="H198" s="49">
        <f>H9+H10+H42+H45+H46+H109+H139+H151+H155+H160+H165+H169+H173+H174+H175+H178+H182</f>
        <v>3056.9812200000001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495.85</v>
      </c>
      <c r="I9" s="72">
        <v>495.85</v>
      </c>
      <c r="J9" s="72">
        <f>ROUND(H9*1000,2)</f>
        <v>495850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710.50390000000004</v>
      </c>
      <c r="I10" s="76">
        <f>I11+I12+I13+I14+I15+I16+I20+I31+I35+I38+I39+I40+I41+I19</f>
        <v>710.50389999999993</v>
      </c>
      <c r="J10" s="72">
        <f>J11+J12+J13+J14+J15+J16+J20+J31+J35+J38+J39+J40+J41+J19</f>
        <v>710503.89999999991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325.70999999999998</v>
      </c>
      <c r="G11" s="31">
        <v>2.29</v>
      </c>
      <c r="H11" s="34">
        <f>ROUND((F11*G11*K11)/1000,5)</f>
        <v>223.01688999999999</v>
      </c>
      <c r="I11" s="31">
        <f t="shared" ref="I11:I30" si="0">H11</f>
        <v>223.01688999999999</v>
      </c>
      <c r="J11" s="31">
        <f>ROUND(F11*G11*K11,2)</f>
        <v>223016.89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1140-F11</f>
        <v>814.29</v>
      </c>
      <c r="G12" s="31">
        <v>2</v>
      </c>
      <c r="H12" s="34">
        <f>ROUND((F12*G12*C12)/1000,5)</f>
        <v>84.686160000000001</v>
      </c>
      <c r="I12" s="31">
        <f t="shared" si="0"/>
        <v>84.686160000000001</v>
      </c>
      <c r="J12" s="31">
        <f>ROUND(F12*G12*K12,2)</f>
        <v>84686.16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35</v>
      </c>
      <c r="G13" s="31">
        <v>3.04</v>
      </c>
      <c r="H13" s="34">
        <f>ROUND((F13*G13*K13)/1000,5)</f>
        <v>31.813600000000001</v>
      </c>
      <c r="I13" s="31">
        <f t="shared" si="0"/>
        <v>31.813600000000001</v>
      </c>
      <c r="J13" s="31">
        <f>ROUND(F13*G13*K13,2)</f>
        <v>31813.599999999999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35</v>
      </c>
      <c r="G14" s="31">
        <v>19.350000000000001</v>
      </c>
      <c r="H14" s="32">
        <f>ROUND((F14*G14*K14)/1000,5)</f>
        <v>35.216999999999999</v>
      </c>
      <c r="I14" s="31">
        <f t="shared" si="0"/>
        <v>35.216999999999999</v>
      </c>
      <c r="J14" s="31">
        <f>ROUND(F14*G14*K14,2)</f>
        <v>35217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10</v>
      </c>
      <c r="G15" s="31">
        <v>3.3</v>
      </c>
      <c r="H15" s="32">
        <f>ROUND((F15*G15*K15)/1000,5)</f>
        <v>9.8670000000000009</v>
      </c>
      <c r="I15" s="31">
        <f t="shared" si="0"/>
        <v>9.8670000000000009</v>
      </c>
      <c r="J15" s="31">
        <f>ROUND(F15*G15*K15,2)</f>
        <v>9867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37.971730000000001</v>
      </c>
      <c r="I16" s="31">
        <f t="shared" si="0"/>
        <v>37.971730000000001</v>
      </c>
      <c r="J16" s="31">
        <f>J17+J18</f>
        <v>37971.730000000003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325.70999999999998</v>
      </c>
      <c r="G17" s="31">
        <v>3.29</v>
      </c>
      <c r="H17" s="32">
        <f>ROUND((F17*G17*C17)/1000,5)</f>
        <v>12.859030000000001</v>
      </c>
      <c r="I17" s="31">
        <f t="shared" si="0"/>
        <v>12.859030000000001</v>
      </c>
      <c r="J17" s="31">
        <f>ROUND(F17*G17*K17,2)</f>
        <v>12859.03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814.29</v>
      </c>
      <c r="G18" s="31">
        <v>2.57</v>
      </c>
      <c r="H18" s="32">
        <f>ROUND((F18*G18*C18)/1000,5)</f>
        <v>25.1127</v>
      </c>
      <c r="I18" s="31">
        <f t="shared" si="0"/>
        <v>25.1127</v>
      </c>
      <c r="J18" s="31">
        <f>ROUND(F18*G18*K18,2)</f>
        <v>25112.7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147</v>
      </c>
      <c r="G19" s="31">
        <v>8.43</v>
      </c>
      <c r="H19" s="32">
        <f>ROUND((F19*G19*K19)/1000,5)</f>
        <v>1.2392099999999999</v>
      </c>
      <c r="I19" s="31">
        <f t="shared" si="0"/>
        <v>1.2392099999999999</v>
      </c>
      <c r="J19" s="31">
        <f>ROUND(F19*G19*K19,2)</f>
        <v>1239.21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25.439269999999997</v>
      </c>
      <c r="I20" s="31">
        <f t="shared" si="0"/>
        <v>25.439269999999997</v>
      </c>
      <c r="J20" s="31">
        <f>J21+J22+J23+J24+J25+J26+J27+J28+J29+J30</f>
        <v>25439.270000000004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757</v>
      </c>
      <c r="G21" s="31">
        <v>2.81</v>
      </c>
      <c r="H21" s="32">
        <f t="shared" ref="H21:H30" si="1">ROUND((F21*G21*K21)/1000,5)</f>
        <v>21.23798</v>
      </c>
      <c r="I21" s="31">
        <f t="shared" si="0"/>
        <v>21.23798</v>
      </c>
      <c r="J21" s="31">
        <f t="shared" ref="J21:J30" si="2">ROUND(F21*G21*K21,2)</f>
        <v>21237.98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758</v>
      </c>
      <c r="G22" s="31">
        <v>1.75</v>
      </c>
      <c r="H22" s="32">
        <f t="shared" si="1"/>
        <v>0.1225</v>
      </c>
      <c r="I22" s="31">
        <f t="shared" si="0"/>
        <v>0.1225</v>
      </c>
      <c r="J22" s="31">
        <f t="shared" si="2"/>
        <v>122.5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759</v>
      </c>
      <c r="G23" s="31">
        <v>4.0999999999999996</v>
      </c>
      <c r="H23" s="32">
        <f t="shared" si="1"/>
        <v>0.96145000000000003</v>
      </c>
      <c r="I23" s="31">
        <f t="shared" si="0"/>
        <v>0.96145000000000003</v>
      </c>
      <c r="J23" s="31">
        <f t="shared" si="2"/>
        <v>961.45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760</v>
      </c>
      <c r="G24" s="31">
        <v>4.08</v>
      </c>
      <c r="H24" s="32">
        <f t="shared" si="1"/>
        <v>0.09</v>
      </c>
      <c r="I24" s="31">
        <f t="shared" si="0"/>
        <v>0.09</v>
      </c>
      <c r="J24" s="31">
        <f t="shared" si="2"/>
        <v>90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761</v>
      </c>
      <c r="G25" s="31">
        <v>3.93</v>
      </c>
      <c r="H25" s="32">
        <f t="shared" si="1"/>
        <v>0.12038</v>
      </c>
      <c r="I25" s="31">
        <f t="shared" si="0"/>
        <v>0.12038</v>
      </c>
      <c r="J25" s="31">
        <f t="shared" si="2"/>
        <v>120.38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762</v>
      </c>
      <c r="G26" s="31">
        <v>2.64</v>
      </c>
      <c r="H26" s="32">
        <f t="shared" si="1"/>
        <v>0.84743999999999997</v>
      </c>
      <c r="I26" s="31">
        <f t="shared" si="0"/>
        <v>0.84743999999999997</v>
      </c>
      <c r="J26" s="31">
        <f t="shared" si="2"/>
        <v>847.44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20</v>
      </c>
      <c r="G30" s="31">
        <v>3.63</v>
      </c>
      <c r="H30" s="34">
        <f t="shared" si="1"/>
        <v>1.7423999999999999</v>
      </c>
      <c r="I30" s="31">
        <f t="shared" si="0"/>
        <v>1.7423999999999999</v>
      </c>
      <c r="J30" s="31">
        <f t="shared" si="2"/>
        <v>1742.4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156.61338000000001</v>
      </c>
      <c r="I31" s="31">
        <f>I32+I33+I34</f>
        <v>156.61338000000001</v>
      </c>
      <c r="J31" s="31">
        <f>J32+J33+J34</f>
        <v>156613.38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2177</v>
      </c>
      <c r="G32" s="31">
        <v>2.0099999999999998</v>
      </c>
      <c r="H32" s="32">
        <f>ROUND(F32*G32*K32/1000,5)</f>
        <v>8.7515400000000003</v>
      </c>
      <c r="I32" s="31">
        <f>H32</f>
        <v>8.7515400000000003</v>
      </c>
      <c r="J32" s="31">
        <f>ROUND(H32*1000,2)</f>
        <v>8751.5400000000009</v>
      </c>
      <c r="K32" s="3">
        <v>2</v>
      </c>
      <c r="L32" s="38"/>
      <c r="M32" s="38">
        <v>2177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2177</v>
      </c>
      <c r="G33" s="31">
        <v>7.67</v>
      </c>
      <c r="H33" s="32">
        <f>ROUND(G33*F33*K33/1000,5)</f>
        <v>50.092770000000002</v>
      </c>
      <c r="I33" s="31">
        <f>H33</f>
        <v>50.092770000000002</v>
      </c>
      <c r="J33" s="31">
        <f>ROUND(H33*1000,2)</f>
        <v>50092.77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2177</v>
      </c>
      <c r="G34" s="31">
        <v>14.97</v>
      </c>
      <c r="H34" s="32">
        <f>ROUND(G34*F34*K34/1000,5)</f>
        <v>97.769069999999999</v>
      </c>
      <c r="I34" s="31">
        <f>H34</f>
        <v>97.769069999999999</v>
      </c>
      <c r="J34" s="31">
        <f>ROUND(H34*1000,2)</f>
        <v>97769.07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1382.48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3110.58</v>
      </c>
      <c r="G38" s="31">
        <v>1.65</v>
      </c>
      <c r="H38" s="32">
        <f>ROUND((F38*G38*K38)/1000,5)</f>
        <v>5.13246</v>
      </c>
      <c r="I38" s="31">
        <f>H38</f>
        <v>5.13246</v>
      </c>
      <c r="J38" s="31">
        <f>ROUND(F38*G38*K38,2)</f>
        <v>5132.46</v>
      </c>
      <c r="K38" s="3">
        <v>1</v>
      </c>
      <c r="L38" s="38">
        <f>M37+M38</f>
        <v>3110.58</v>
      </c>
      <c r="M38" s="38">
        <v>1728.1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40</v>
      </c>
      <c r="G39" s="31">
        <v>8.32</v>
      </c>
      <c r="H39" s="32">
        <f>ROUND((F39*G39*K39)/1000,5)</f>
        <v>99.507199999999997</v>
      </c>
      <c r="I39" s="31">
        <f>H39</f>
        <v>99.507199999999997</v>
      </c>
      <c r="J39" s="31">
        <f>ROUND(F39*G39*K39,2)</f>
        <v>99507.199999999997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85.16198</v>
      </c>
      <c r="I42" s="72">
        <f>I43+I44</f>
        <v>85.16198</v>
      </c>
      <c r="J42" s="72">
        <f>J43+J44</f>
        <v>85161.98</v>
      </c>
      <c r="K42" s="73"/>
      <c r="Q42" s="74" t="s">
        <v>327</v>
      </c>
      <c r="R42" s="74">
        <v>263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1.05</v>
      </c>
      <c r="G43" s="31">
        <v>222.21</v>
      </c>
      <c r="H43" s="32">
        <f>ROUND((F43*G43*K43)/1000,5)</f>
        <v>85.16198</v>
      </c>
      <c r="I43" s="31">
        <f>H43</f>
        <v>85.16198</v>
      </c>
      <c r="J43" s="31">
        <f>ROUND(H43*1000,2)</f>
        <v>85161.98</v>
      </c>
      <c r="K43" s="3">
        <v>365</v>
      </c>
      <c r="L43" s="38"/>
      <c r="M43" s="38"/>
      <c r="N43" s="4">
        <f>ROUND(R42*1.45/365,3)</f>
        <v>1.0449999999999999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191.65051599999998</v>
      </c>
      <c r="I46" s="71">
        <f>I47+I53+I63+I68+I77+I85+I98+I103</f>
        <v>191.65051599999998</v>
      </c>
      <c r="J46" s="72">
        <f>J47+J53+J63+J68+J77+J85+J98+J103</f>
        <v>185901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9.5825300000000002</v>
      </c>
      <c r="I47" s="25">
        <f>I48+I49+I50+I51+I52</f>
        <v>0</v>
      </c>
      <c r="J47" s="23">
        <f>J48+J49+J50+J51+J52</f>
        <v>9582.5300000000007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5.7495200000000004</v>
      </c>
      <c r="I49" s="31"/>
      <c r="J49" s="31">
        <f>ROUND(H49*1000,2)</f>
        <v>5749.52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3.8330099999999998</v>
      </c>
      <c r="I50" s="31"/>
      <c r="J50" s="31">
        <f>ROUND(H50*1000,2)</f>
        <v>3833.01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13.41554</v>
      </c>
      <c r="I53" s="26">
        <f>I54+I55+I56+I57+I58+I59+I60+I61+I62</f>
        <v>0</v>
      </c>
      <c r="J53" s="23">
        <f>J54+J55+J56+J57+J58+J59+J60+J61+J62</f>
        <v>13415.54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13.41554</v>
      </c>
      <c r="I59" s="31"/>
      <c r="J59" s="31">
        <f t="shared" si="3"/>
        <v>13415.54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17.248550000000002</v>
      </c>
      <c r="I68" s="26">
        <f>I69+I70+I71+I72+I75+I76</f>
        <v>0</v>
      </c>
      <c r="J68" s="23">
        <f>J69+J70+J71+J72+J73+J74+J75+J76</f>
        <v>17248.55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17.248550000000002</v>
      </c>
      <c r="I76" s="31"/>
      <c r="J76" s="31">
        <f>ROUND(H76*1000,2)</f>
        <v>17248.55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26.83108</v>
      </c>
      <c r="I77" s="26">
        <f>I78+I79+I80+I81+I82+I83+I84</f>
        <v>0</v>
      </c>
      <c r="J77" s="23">
        <f>J78+J79+J80+J81+J82+J83+J84</f>
        <v>21081.56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13.41554</v>
      </c>
      <c r="I78" s="31"/>
      <c r="J78" s="31">
        <f t="shared" ref="J78:J83" si="4">ROUND(H78*1000,2)</f>
        <v>13415.54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7.6660199999999996</v>
      </c>
      <c r="I81" s="31"/>
      <c r="J81" s="31">
        <f t="shared" si="4"/>
        <v>7666.02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5.7495200000000004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65.161169999999998</v>
      </c>
      <c r="I85" s="26">
        <f>I86+I87+I88+I89+I90+I91+I92+I93+I94+I95+I96+I97</f>
        <v>0</v>
      </c>
      <c r="J85" s="23">
        <f>J86+J87+J88+J89+J90+J91+J92+J93+J94+J95+J96+J97</f>
        <v>65161.17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22.998059999999999</v>
      </c>
      <c r="I90" s="31"/>
      <c r="J90" s="31">
        <f t="shared" si="5"/>
        <v>22998.06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30.664079999999998</v>
      </c>
      <c r="I96" s="31"/>
      <c r="J96" s="31">
        <f t="shared" si="5"/>
        <v>30664.080000000002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11.499029999999999</v>
      </c>
      <c r="I97" s="31"/>
      <c r="J97" s="31">
        <f t="shared" si="5"/>
        <v>11499.03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7.6660199999999996</v>
      </c>
      <c r="I98" s="26">
        <f>I99+I100+I101+I102</f>
        <v>0</v>
      </c>
      <c r="J98" s="23">
        <f>J99+J100+J101+J102</f>
        <v>7666.02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7.6660199999999996</v>
      </c>
      <c r="I99" s="31">
        <v>0</v>
      </c>
      <c r="J99" s="31">
        <f>ROUND(H99*1000,2)</f>
        <v>7666.02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51.745626000000001</v>
      </c>
      <c r="I103" s="25">
        <f>I104+I105+I106+I107+I108</f>
        <v>191.65051599999998</v>
      </c>
      <c r="J103" s="23">
        <f>J104+J105+J106+J107+J108</f>
        <v>51745.63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12.457280000000001</v>
      </c>
      <c r="I106" s="31"/>
      <c r="J106" s="31">
        <f>ROUND(H106*1000,2)</f>
        <v>12457.28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39.288346000000004</v>
      </c>
      <c r="I108" s="34">
        <f>J197-I138-H181</f>
        <v>191.65051599999998</v>
      </c>
      <c r="J108" s="31">
        <f>ROUND(H108*1000,2)</f>
        <v>39288.35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637.13718399999971</v>
      </c>
      <c r="I109" s="71">
        <f>I110+I111+I112+I113+I114+I115+I116+I117+I118+I119+I120+I121+I122+I123+I124+I125+I126+I127+I128+I129+I130+I131+I132+I133+I134+I135+I136+I137+I138</f>
        <v>637.13418399999989</v>
      </c>
      <c r="J109" s="72">
        <f>J110+J111+J112+J113+J114+J115+J116+J117+J118+J119+J120+J121+J122+J123+J124+J125+J126+J127+J128+J129+J130+J131+J132+J133+J134+J135+J136+J137+J138</f>
        <v>596307.29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29164.21</v>
      </c>
      <c r="H110" s="33">
        <f>ROUND(($I$138*0.05),5)</f>
        <v>29.164210000000001</v>
      </c>
      <c r="I110" s="31"/>
      <c r="J110" s="31">
        <f t="shared" ref="J110:J137" si="6">ROUND(H110*1000,2)</f>
        <v>29164.21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145821.05000000002</v>
      </c>
      <c r="H111" s="33">
        <f>ROUND(($I$138*0.25),5)</f>
        <v>145.82105000000001</v>
      </c>
      <c r="I111" s="31"/>
      <c r="J111" s="31">
        <f t="shared" si="6"/>
        <v>145821.04999999999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69994.100000000006</v>
      </c>
      <c r="H116" s="32">
        <f>ROUND(($I$138*0.12),5)</f>
        <v>69.994100000000003</v>
      </c>
      <c r="I116" s="31"/>
      <c r="J116" s="31">
        <f t="shared" si="6"/>
        <v>69994.100000000006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53853</v>
      </c>
      <c r="H121" s="34">
        <v>53.853000000000002</v>
      </c>
      <c r="I121" s="31">
        <v>53.85</v>
      </c>
      <c r="J121" s="31">
        <f t="shared" si="6"/>
        <v>53853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87492.63</v>
      </c>
      <c r="H125" s="32">
        <f>ROUND(($I$138*0.15),5)</f>
        <v>87.492630000000005</v>
      </c>
      <c r="I125" s="31"/>
      <c r="J125" s="31">
        <f t="shared" si="6"/>
        <v>87492.63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64161.26</v>
      </c>
      <c r="H126" s="32">
        <f>ROUND(($I$138*0.11),5)</f>
        <v>64.161259999999999</v>
      </c>
      <c r="I126" s="31"/>
      <c r="J126" s="31">
        <f t="shared" si="6"/>
        <v>64161.26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40829.89</v>
      </c>
      <c r="H128" s="32">
        <f>ROUND(($I$138*0.07),5)</f>
        <v>40.829889999999999</v>
      </c>
      <c r="I128" s="31"/>
      <c r="J128" s="31">
        <f t="shared" si="6"/>
        <v>40829.89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104991.15000000001</v>
      </c>
      <c r="H129" s="32">
        <f>ROUND(($I$138*0.18),5)</f>
        <v>104.99115</v>
      </c>
      <c r="I129" s="31"/>
      <c r="J129" s="31">
        <f t="shared" si="6"/>
        <v>104991.15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40.829893999999769</v>
      </c>
      <c r="I138" s="34">
        <f>J197*0.7</f>
        <v>583.28418399999987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11.269399999999999</v>
      </c>
      <c r="I139" s="72">
        <f>I140+I141+I142+I143+I144+I145+I146+I147+I148+I149+I150</f>
        <v>11.269399999999999</v>
      </c>
      <c r="J139" s="72">
        <f ca="1">J140+J141+J142+J143+J144+J145+J146+J147+J148+J149+J150</f>
        <v>11662.8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5</v>
      </c>
      <c r="G144" s="40">
        <v>9.1300000000000008</v>
      </c>
      <c r="H144" s="32">
        <f>ROUND((F144*G144*K144)/1000,5)</f>
        <v>2.3738000000000001</v>
      </c>
      <c r="I144" s="35">
        <f>H144</f>
        <v>2.3738000000000001</v>
      </c>
      <c r="J144" s="31">
        <f t="shared" si="7"/>
        <v>2373.8000000000002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5</v>
      </c>
      <c r="G145" s="40">
        <v>63.36</v>
      </c>
      <c r="H145" s="32">
        <f>ROUND((F145*G145*K145)/1000,5)</f>
        <v>3.8016000000000001</v>
      </c>
      <c r="I145" s="35">
        <f>H145</f>
        <v>3.8016000000000001</v>
      </c>
      <c r="J145" s="31">
        <f t="shared" si="7"/>
        <v>3801.6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5</v>
      </c>
      <c r="G147" s="40">
        <v>11.41</v>
      </c>
      <c r="H147" s="32">
        <f>ROUND((F147*G147*K147)/1000,5)</f>
        <v>0.68459999999999999</v>
      </c>
      <c r="I147" s="35">
        <f>H147</f>
        <v>0.68459999999999999</v>
      </c>
      <c r="J147" s="31">
        <f t="shared" si="7"/>
        <v>684.6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5</v>
      </c>
      <c r="G148" s="40">
        <v>881.88</v>
      </c>
      <c r="H148" s="32">
        <f>ROUND((F148*G148*K148)/1000,5)</f>
        <v>4.4093999999999998</v>
      </c>
      <c r="I148" s="35">
        <f>H148</f>
        <v>4.4093999999999998</v>
      </c>
      <c r="J148" s="31">
        <f t="shared" si="7"/>
        <v>4409.3999999999996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183.636</v>
      </c>
      <c r="I151" s="72">
        <f>I152+I153+I154</f>
        <v>183.64</v>
      </c>
      <c r="J151" s="72">
        <f ca="1">J152+J153+J154</f>
        <v>183636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5</v>
      </c>
      <c r="G152" s="40">
        <f ca="1">IF(F152&gt;0,J152/C152/F152,0)</f>
        <v>3060.6</v>
      </c>
      <c r="H152" s="32">
        <f ca="1">ROUND((C152*F152*G152/1000),5)</f>
        <v>183.636</v>
      </c>
      <c r="I152" s="35">
        <v>183.64</v>
      </c>
      <c r="J152" s="31">
        <f ca="1">ROUND(H152*1000,2)</f>
        <v>183636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139.11000000000001</v>
      </c>
      <c r="I169" s="72">
        <f>I170+I171+I172</f>
        <v>139.11000000000001</v>
      </c>
      <c r="J169" s="72">
        <f>J170+J171+J172</f>
        <v>139110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139110</v>
      </c>
      <c r="H170" s="32">
        <v>139.11000000000001</v>
      </c>
      <c r="I170" s="35">
        <v>139.11000000000001</v>
      </c>
      <c r="J170" s="31">
        <f>ROUND(H170*1000,2)</f>
        <v>139110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285.52699999999999</v>
      </c>
      <c r="I173" s="72">
        <v>285.52999999999997</v>
      </c>
      <c r="J173" s="72">
        <f>ROUND(H173*1000,2)</f>
        <v>285527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46.265999999999998</v>
      </c>
      <c r="I174" s="72">
        <v>46.27</v>
      </c>
      <c r="J174" s="72">
        <f>ROUND(H174*1000,2)</f>
        <v>46266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10.23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10.23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58.328420000000001</v>
      </c>
      <c r="I178" s="72">
        <f>I179+I180+I181</f>
        <v>181.4</v>
      </c>
      <c r="J178" s="72">
        <f>J179+J180+J181</f>
        <v>58328.42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58.328420000000001</v>
      </c>
      <c r="I181" s="31">
        <v>181.4</v>
      </c>
      <c r="J181" s="31">
        <f>ROUND(H181*1000,2)</f>
        <v>58328.42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2844.4404</v>
      </c>
      <c r="I194" s="62">
        <f>I10+I9+I42+I46+I109+I139+I151+I155+I160+I165+I169+I173+I174+I175+I178+I45</f>
        <v>2977.7499800000001</v>
      </c>
      <c r="J194" s="63">
        <f ca="1">J10+J9+J42+J46+J109+J139+J151+J155+J160+J165+J169+J173+J174+J175+J178+J45</f>
        <v>1664373.87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2844.4404</v>
      </c>
      <c r="I195" s="31">
        <f>J195/1000</f>
        <v>4124.9023299999999</v>
      </c>
      <c r="J195" s="31">
        <v>4124902.33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2977.7499800000001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1147.1523499999998</v>
      </c>
      <c r="J197" s="82">
        <v>833.26311999999984</v>
      </c>
    </row>
    <row r="198" spans="1:75" hidden="1" x14ac:dyDescent="0.25">
      <c r="H198" s="49">
        <f>H9+H10+H42+H45+H46+H109+H139+H151+H155+H160+H165+H169+H173+H174+H175+H178+H182</f>
        <v>2844.4404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933.2</v>
      </c>
      <c r="I9" s="72">
        <v>933.2</v>
      </c>
      <c r="J9" s="72">
        <f>ROUND(H9*1000,2)</f>
        <v>933200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1263.4209099999998</v>
      </c>
      <c r="I10" s="76">
        <f>I11+I12+I13+I14+I15+I16+I20+I31+I35+I38+I39+I40+I41+I19</f>
        <v>1263.4209099999996</v>
      </c>
      <c r="J10" s="72">
        <f>J11+J12+J13+J14+J15+J16+J20+J31+J35+J38+J39+J40+J41+J19</f>
        <v>1263420.9099999999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499.78</v>
      </c>
      <c r="G11" s="31">
        <v>2.29</v>
      </c>
      <c r="H11" s="34">
        <f>ROUND((F11*G11*K11)/1000,5)</f>
        <v>342.20436000000001</v>
      </c>
      <c r="I11" s="31">
        <f t="shared" ref="I11:I30" si="0">H11</f>
        <v>342.20436000000001</v>
      </c>
      <c r="J11" s="31">
        <f>ROUND(F11*G11*K11,2)</f>
        <v>342204.36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2249-F11</f>
        <v>1749.22</v>
      </c>
      <c r="G12" s="31">
        <v>2</v>
      </c>
      <c r="H12" s="34">
        <f>ROUND((F12*G12*C12)/1000,5)</f>
        <v>181.91888</v>
      </c>
      <c r="I12" s="31">
        <f t="shared" si="0"/>
        <v>181.91888</v>
      </c>
      <c r="J12" s="31">
        <f>ROUND(F12*G12*K12,2)</f>
        <v>181918.88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63</v>
      </c>
      <c r="G13" s="31">
        <v>3.04</v>
      </c>
      <c r="H13" s="34">
        <f>ROUND((F13*G13*K13)/1000,5)</f>
        <v>57.264479999999999</v>
      </c>
      <c r="I13" s="31">
        <f t="shared" si="0"/>
        <v>57.264479999999999</v>
      </c>
      <c r="J13" s="31">
        <f>ROUND(F13*G13*K13,2)</f>
        <v>57264.480000000003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63</v>
      </c>
      <c r="G14" s="31">
        <v>19.350000000000001</v>
      </c>
      <c r="H14" s="32">
        <f>ROUND((F14*G14*K14)/1000,5)</f>
        <v>63.390599999999999</v>
      </c>
      <c r="I14" s="31">
        <f t="shared" si="0"/>
        <v>63.390599999999999</v>
      </c>
      <c r="J14" s="31">
        <f>ROUND(F14*G14*K14,2)</f>
        <v>63390.6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18</v>
      </c>
      <c r="G15" s="31">
        <v>3.3</v>
      </c>
      <c r="H15" s="32">
        <f>ROUND((F15*G15*K15)/1000,5)</f>
        <v>17.7606</v>
      </c>
      <c r="I15" s="31">
        <f t="shared" si="0"/>
        <v>17.7606</v>
      </c>
      <c r="J15" s="31">
        <f>ROUND(F15*G15*K15,2)</f>
        <v>17760.599999999999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73.677250000000001</v>
      </c>
      <c r="I16" s="31">
        <f t="shared" si="0"/>
        <v>73.677250000000001</v>
      </c>
      <c r="J16" s="31">
        <f>J17+J18</f>
        <v>73677.25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499.78</v>
      </c>
      <c r="G17" s="31">
        <v>3.29</v>
      </c>
      <c r="H17" s="32">
        <f>ROUND((F17*G17*C17)/1000,5)</f>
        <v>19.731310000000001</v>
      </c>
      <c r="I17" s="31">
        <f t="shared" si="0"/>
        <v>19.731310000000001</v>
      </c>
      <c r="J17" s="31">
        <f>ROUND(F17*G17*K17,2)</f>
        <v>19731.310000000001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1749.22</v>
      </c>
      <c r="G18" s="31">
        <v>2.57</v>
      </c>
      <c r="H18" s="32">
        <f>ROUND((F18*G18*C18)/1000,5)</f>
        <v>53.94594</v>
      </c>
      <c r="I18" s="31">
        <f t="shared" si="0"/>
        <v>53.94594</v>
      </c>
      <c r="J18" s="31">
        <f>ROUND(F18*G18*K18,2)</f>
        <v>53945.94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264.60000000000002</v>
      </c>
      <c r="G19" s="31">
        <v>8.43</v>
      </c>
      <c r="H19" s="32">
        <f>ROUND((F19*G19*K19)/1000,5)</f>
        <v>2.2305799999999998</v>
      </c>
      <c r="I19" s="31">
        <f t="shared" si="0"/>
        <v>2.2305799999999998</v>
      </c>
      <c r="J19" s="31">
        <f>ROUND(F19*G19*K19,2)</f>
        <v>2230.58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95.081160000000011</v>
      </c>
      <c r="I20" s="31">
        <f t="shared" si="0"/>
        <v>95.081160000000011</v>
      </c>
      <c r="J20" s="31">
        <f>J21+J22+J23+J24+J25+J26+J27+J28+J29+J30</f>
        <v>95081.16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764</v>
      </c>
      <c r="G21" s="31">
        <v>2.81</v>
      </c>
      <c r="H21" s="32">
        <f t="shared" ref="H21:H30" si="1">ROUND((F21*G21*K21)/1000,5)</f>
        <v>87.705719999999999</v>
      </c>
      <c r="I21" s="31">
        <f t="shared" si="0"/>
        <v>87.705719999999999</v>
      </c>
      <c r="J21" s="31">
        <f t="shared" ref="J21:J30" si="2">ROUND(F21*G21*K21,2)</f>
        <v>87705.72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765</v>
      </c>
      <c r="G22" s="31">
        <v>1.75</v>
      </c>
      <c r="H22" s="32">
        <f t="shared" si="1"/>
        <v>0.2205</v>
      </c>
      <c r="I22" s="31">
        <f t="shared" si="0"/>
        <v>0.2205</v>
      </c>
      <c r="J22" s="31">
        <f t="shared" si="2"/>
        <v>220.5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766</v>
      </c>
      <c r="G23" s="31">
        <v>4.0999999999999996</v>
      </c>
      <c r="H23" s="32">
        <f t="shared" si="1"/>
        <v>1.73061</v>
      </c>
      <c r="I23" s="31">
        <f t="shared" si="0"/>
        <v>1.73061</v>
      </c>
      <c r="J23" s="31">
        <f t="shared" si="2"/>
        <v>1730.61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767</v>
      </c>
      <c r="G24" s="31">
        <v>4.08</v>
      </c>
      <c r="H24" s="32">
        <f t="shared" si="1"/>
        <v>0.16198000000000001</v>
      </c>
      <c r="I24" s="31">
        <f t="shared" si="0"/>
        <v>0.16198000000000001</v>
      </c>
      <c r="J24" s="31">
        <f t="shared" si="2"/>
        <v>161.97999999999999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768</v>
      </c>
      <c r="G25" s="31">
        <v>3.93</v>
      </c>
      <c r="H25" s="32">
        <f t="shared" si="1"/>
        <v>0.21665999999999999</v>
      </c>
      <c r="I25" s="31">
        <f t="shared" si="0"/>
        <v>0.21665999999999999</v>
      </c>
      <c r="J25" s="31">
        <f t="shared" si="2"/>
        <v>216.66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483</v>
      </c>
      <c r="G26" s="31">
        <v>2.64</v>
      </c>
      <c r="H26" s="32">
        <f t="shared" si="1"/>
        <v>1.27512</v>
      </c>
      <c r="I26" s="31">
        <f t="shared" si="0"/>
        <v>1.27512</v>
      </c>
      <c r="J26" s="31">
        <f t="shared" si="2"/>
        <v>1275.1199999999999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769</v>
      </c>
      <c r="G27" s="31">
        <v>5.07</v>
      </c>
      <c r="H27" s="32">
        <f t="shared" si="1"/>
        <v>0.51917000000000002</v>
      </c>
      <c r="I27" s="31">
        <f t="shared" si="0"/>
        <v>0.51917000000000002</v>
      </c>
      <c r="J27" s="31">
        <f t="shared" si="2"/>
        <v>519.16999999999996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618</v>
      </c>
      <c r="G28" s="31">
        <v>2.52</v>
      </c>
      <c r="H28" s="32">
        <f t="shared" si="1"/>
        <v>8.0640000000000003E-2</v>
      </c>
      <c r="I28" s="31">
        <f t="shared" si="0"/>
        <v>8.0640000000000003E-2</v>
      </c>
      <c r="J28" s="31">
        <f t="shared" si="2"/>
        <v>80.64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770</v>
      </c>
      <c r="G29" s="31">
        <v>2.0499999999999998</v>
      </c>
      <c r="H29" s="32">
        <f t="shared" si="1"/>
        <v>3.4439999999999998E-2</v>
      </c>
      <c r="I29" s="31">
        <f t="shared" si="0"/>
        <v>3.4439999999999998E-2</v>
      </c>
      <c r="J29" s="31">
        <f t="shared" si="2"/>
        <v>34.44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36</v>
      </c>
      <c r="G30" s="31">
        <v>3.63</v>
      </c>
      <c r="H30" s="34">
        <f t="shared" si="1"/>
        <v>3.13632</v>
      </c>
      <c r="I30" s="31">
        <f t="shared" si="0"/>
        <v>3.13632</v>
      </c>
      <c r="J30" s="31">
        <f t="shared" si="2"/>
        <v>3136.32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246.10674</v>
      </c>
      <c r="I31" s="31">
        <f>I32+I33+I34</f>
        <v>246.10674</v>
      </c>
      <c r="J31" s="31">
        <f>J32+J33+J34</f>
        <v>246106.74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3421</v>
      </c>
      <c r="G32" s="31">
        <v>2.0099999999999998</v>
      </c>
      <c r="H32" s="32">
        <f>ROUND(F32*G32*K32/1000,5)</f>
        <v>13.752420000000001</v>
      </c>
      <c r="I32" s="31">
        <f>H32</f>
        <v>13.752420000000001</v>
      </c>
      <c r="J32" s="31">
        <f>ROUND(H32*1000,2)</f>
        <v>13752.42</v>
      </c>
      <c r="K32" s="3">
        <v>2</v>
      </c>
      <c r="L32" s="38"/>
      <c r="M32" s="38">
        <v>3421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3421</v>
      </c>
      <c r="G33" s="31">
        <v>7.67</v>
      </c>
      <c r="H33" s="32">
        <f>ROUND(G33*F33*K33/1000,5)</f>
        <v>78.717209999999994</v>
      </c>
      <c r="I33" s="31">
        <f>H33</f>
        <v>78.717209999999994</v>
      </c>
      <c r="J33" s="31">
        <f>ROUND(H33*1000,2)</f>
        <v>78717.210000000006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3421</v>
      </c>
      <c r="G34" s="31">
        <v>14.97</v>
      </c>
      <c r="H34" s="32">
        <f>ROUND(G34*F34*K34/1000,5)</f>
        <v>153.63711000000001</v>
      </c>
      <c r="I34" s="31">
        <f>H34</f>
        <v>153.63711000000001</v>
      </c>
      <c r="J34" s="31">
        <f>ROUND(H34*1000,2)</f>
        <v>153637.10999999999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1258.8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2832.3</v>
      </c>
      <c r="G38" s="31">
        <v>1.65</v>
      </c>
      <c r="H38" s="32">
        <f>ROUND((F38*G38*K38)/1000,5)</f>
        <v>4.6733000000000002</v>
      </c>
      <c r="I38" s="31">
        <f>H38</f>
        <v>4.6733000000000002</v>
      </c>
      <c r="J38" s="31">
        <f>ROUND(F38*G38*K38,2)</f>
        <v>4673.3</v>
      </c>
      <c r="K38" s="3">
        <v>1</v>
      </c>
      <c r="L38" s="38">
        <f>M37+M38</f>
        <v>2832.3</v>
      </c>
      <c r="M38" s="38">
        <v>1573.5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72</v>
      </c>
      <c r="G39" s="31">
        <v>8.32</v>
      </c>
      <c r="H39" s="32">
        <f>ROUND((F39*G39*K39)/1000,5)</f>
        <v>179.11295999999999</v>
      </c>
      <c r="I39" s="31">
        <f>H39</f>
        <v>179.11295999999999</v>
      </c>
      <c r="J39" s="31">
        <f>ROUND(F39*G39*K39,2)</f>
        <v>179112.95999999999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189.78955999999999</v>
      </c>
      <c r="I42" s="72">
        <f>I43+I44</f>
        <v>189.78955999999999</v>
      </c>
      <c r="J42" s="72">
        <f>J43+J44</f>
        <v>189789.56</v>
      </c>
      <c r="K42" s="73"/>
      <c r="Q42" s="74" t="s">
        <v>327</v>
      </c>
      <c r="R42" s="74">
        <v>590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2.34</v>
      </c>
      <c r="G43" s="31">
        <v>222.21</v>
      </c>
      <c r="H43" s="32">
        <f>ROUND((F43*G43*K43)/1000,5)</f>
        <v>189.78955999999999</v>
      </c>
      <c r="I43" s="31">
        <f>H43</f>
        <v>189.78955999999999</v>
      </c>
      <c r="J43" s="31">
        <f>ROUND(H43*1000,2)</f>
        <v>189789.56</v>
      </c>
      <c r="K43" s="3">
        <v>365</v>
      </c>
      <c r="L43" s="38"/>
      <c r="M43" s="38"/>
      <c r="N43" s="4">
        <f>ROUND(R42*1.45/365,3)</f>
        <v>2.3439999999999999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563.0905130000001</v>
      </c>
      <c r="I46" s="71">
        <f>I47+I53+I63+I68+I77+I85+I98+I103</f>
        <v>563.0905130000001</v>
      </c>
      <c r="J46" s="72">
        <f>J47+J53+J63+J68+J77+J85+J98+J103</f>
        <v>546197.79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28.154530000000001</v>
      </c>
      <c r="I47" s="25">
        <f>I48+I49+I50+I51+I52</f>
        <v>0</v>
      </c>
      <c r="J47" s="23">
        <f>J48+J49+J50+J51+J52</f>
        <v>28154.53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16.892720000000001</v>
      </c>
      <c r="I49" s="31"/>
      <c r="J49" s="31">
        <f>ROUND(H49*1000,2)</f>
        <v>16892.72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11.261810000000001</v>
      </c>
      <c r="I50" s="31"/>
      <c r="J50" s="31">
        <f>ROUND(H50*1000,2)</f>
        <v>11261.81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39.416339999999998</v>
      </c>
      <c r="I53" s="26">
        <f>I54+I55+I56+I57+I58+I59+I60+I61+I62</f>
        <v>0</v>
      </c>
      <c r="J53" s="23">
        <f>J54+J55+J56+J57+J58+J59+J60+J61+J62</f>
        <v>39416.339999999997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39.416339999999998</v>
      </c>
      <c r="I59" s="31"/>
      <c r="J59" s="31">
        <f t="shared" si="3"/>
        <v>39416.339999999997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50.678150000000002</v>
      </c>
      <c r="I68" s="26">
        <f>I69+I70+I71+I72+I75+I76</f>
        <v>0</v>
      </c>
      <c r="J68" s="23">
        <f>J69+J70+J71+J72+J73+J74+J75+J76</f>
        <v>50678.15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50.678150000000002</v>
      </c>
      <c r="I76" s="31"/>
      <c r="J76" s="31">
        <f>ROUND(H76*1000,2)</f>
        <v>50678.15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78.832679999999996</v>
      </c>
      <c r="I77" s="26">
        <f>I78+I79+I80+I81+I82+I83+I84</f>
        <v>0</v>
      </c>
      <c r="J77" s="23">
        <f>J78+J79+J80+J81+J82+J83+J84</f>
        <v>61939.959999999992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39.416339999999998</v>
      </c>
      <c r="I78" s="31"/>
      <c r="J78" s="31">
        <f t="shared" ref="J78:J83" si="4">ROUND(H78*1000,2)</f>
        <v>39416.339999999997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22.523620000000001</v>
      </c>
      <c r="I81" s="31"/>
      <c r="J81" s="31">
        <f t="shared" si="4"/>
        <v>22523.62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16.892720000000001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191.45077000000001</v>
      </c>
      <c r="I85" s="26">
        <f>I86+I87+I88+I89+I90+I91+I92+I93+I94+I95+I96+I97</f>
        <v>0</v>
      </c>
      <c r="J85" s="23">
        <f>J86+J87+J88+J89+J90+J91+J92+J93+J94+J95+J96+J97</f>
        <v>191450.77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67.570859999999996</v>
      </c>
      <c r="I90" s="31"/>
      <c r="J90" s="31">
        <f t="shared" si="5"/>
        <v>67570.86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90.094480000000004</v>
      </c>
      <c r="I96" s="31"/>
      <c r="J96" s="31">
        <f t="shared" si="5"/>
        <v>90094.48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33.785429999999998</v>
      </c>
      <c r="I97" s="31"/>
      <c r="J97" s="31">
        <f t="shared" si="5"/>
        <v>33785.43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22.523620000000001</v>
      </c>
      <c r="I98" s="26">
        <f>I99+I100+I101+I102</f>
        <v>0</v>
      </c>
      <c r="J98" s="23">
        <f>J99+J100+J101+J102</f>
        <v>22523.62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22.523620000000001</v>
      </c>
      <c r="I99" s="31">
        <v>0</v>
      </c>
      <c r="J99" s="31">
        <f>ROUND(H99*1000,2)</f>
        <v>22523.62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152.03442300000009</v>
      </c>
      <c r="I103" s="25">
        <f>I104+I105+I106+I107+I108</f>
        <v>563.0905130000001</v>
      </c>
      <c r="J103" s="23">
        <f>J104+J105+J106+J107+J108</f>
        <v>152034.41999999998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36.600879999999997</v>
      </c>
      <c r="I106" s="31"/>
      <c r="J106" s="31">
        <f>ROUND(H106*1000,2)</f>
        <v>36600.879999999997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115.4335430000001</v>
      </c>
      <c r="I108" s="34">
        <f>J197-I138-H181</f>
        <v>563.0905130000001</v>
      </c>
      <c r="J108" s="31">
        <f>ROUND(H108*1000,2)</f>
        <v>115433.54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1815.9067270000003</v>
      </c>
      <c r="I109" s="71">
        <f>I110+I111+I112+I113+I114+I115+I116+I117+I118+I119+I120+I121+I122+I123+I124+I125+I126+I127+I128+I129+I130+I131+I132+I133+I134+I135+I136+I137+I138</f>
        <v>1815.9037270000001</v>
      </c>
      <c r="J109" s="72">
        <f>J110+J111+J112+J113+J114+J115+J116+J117+J118+J119+J120+J121+J122+J123+J124+J125+J126+J127+J128+J129+J130+J131+J132+J133+J134+J135+J136+J137+J138</f>
        <v>1695943.97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85687.69</v>
      </c>
      <c r="H110" s="33">
        <f>ROUND(($I$138*0.05),5)</f>
        <v>85.687690000000003</v>
      </c>
      <c r="I110" s="31"/>
      <c r="J110" s="31">
        <f t="shared" ref="J110:J137" si="6">ROUND(H110*1000,2)</f>
        <v>85687.69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428438.43</v>
      </c>
      <c r="H111" s="33">
        <f>ROUND(($I$138*0.25),5)</f>
        <v>428.43842999999998</v>
      </c>
      <c r="I111" s="31"/>
      <c r="J111" s="31">
        <f t="shared" si="6"/>
        <v>428438.43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205650.45</v>
      </c>
      <c r="H116" s="32">
        <f>ROUND(($I$138*0.12),5)</f>
        <v>205.65045000000001</v>
      </c>
      <c r="I116" s="31"/>
      <c r="J116" s="31">
        <f t="shared" si="6"/>
        <v>205650.45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102153</v>
      </c>
      <c r="H121" s="34">
        <v>102.15300000000001</v>
      </c>
      <c r="I121" s="31">
        <v>102.15</v>
      </c>
      <c r="J121" s="31">
        <f t="shared" si="6"/>
        <v>102153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257063.06</v>
      </c>
      <c r="H125" s="32">
        <f>ROUND(($I$138*0.15),5)</f>
        <v>257.06306000000001</v>
      </c>
      <c r="I125" s="31"/>
      <c r="J125" s="31">
        <f t="shared" si="6"/>
        <v>257063.06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188512.91</v>
      </c>
      <c r="H126" s="32">
        <f>ROUND(($I$138*0.11),5)</f>
        <v>188.51291000000001</v>
      </c>
      <c r="I126" s="31"/>
      <c r="J126" s="31">
        <f t="shared" si="6"/>
        <v>188512.91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119962.76000000001</v>
      </c>
      <c r="H128" s="32">
        <f>ROUND(($I$138*0.07),5)</f>
        <v>119.96276</v>
      </c>
      <c r="I128" s="31"/>
      <c r="J128" s="31">
        <f t="shared" si="6"/>
        <v>119962.76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308475.67</v>
      </c>
      <c r="H129" s="32">
        <f>ROUND(($I$138*0.18),5)</f>
        <v>308.47566999999998</v>
      </c>
      <c r="I129" s="31"/>
      <c r="J129" s="31">
        <f t="shared" si="6"/>
        <v>308475.67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119.96275700000015</v>
      </c>
      <c r="I138" s="34">
        <f>J197*0.7</f>
        <v>1713.753727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15.77716</v>
      </c>
      <c r="I139" s="72">
        <f>I140+I141+I142+I143+I144+I145+I146+I147+I148+I149+I150</f>
        <v>15.777159999999999</v>
      </c>
      <c r="J139" s="72">
        <f ca="1">J140+J141+J142+J143+J144+J145+J146+J147+J148+J149+J150</f>
        <v>16327.92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7</v>
      </c>
      <c r="G144" s="40">
        <v>9.1300000000000008</v>
      </c>
      <c r="H144" s="32">
        <f>ROUND((F144*G144*K144)/1000,5)</f>
        <v>3.3233199999999998</v>
      </c>
      <c r="I144" s="35">
        <f>H144</f>
        <v>3.3233199999999998</v>
      </c>
      <c r="J144" s="31">
        <f t="shared" si="7"/>
        <v>3323.32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7</v>
      </c>
      <c r="G145" s="40">
        <v>63.36</v>
      </c>
      <c r="H145" s="32">
        <f>ROUND((F145*G145*K145)/1000,5)</f>
        <v>5.3222399999999999</v>
      </c>
      <c r="I145" s="35">
        <f>H145</f>
        <v>5.3222399999999999</v>
      </c>
      <c r="J145" s="31">
        <f t="shared" si="7"/>
        <v>5322.24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7</v>
      </c>
      <c r="G147" s="40">
        <v>11.41</v>
      </c>
      <c r="H147" s="32">
        <f>ROUND((F147*G147*K147)/1000,5)</f>
        <v>0.95843999999999996</v>
      </c>
      <c r="I147" s="35">
        <f>H147</f>
        <v>0.95843999999999996</v>
      </c>
      <c r="J147" s="31">
        <f t="shared" si="7"/>
        <v>958.44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7</v>
      </c>
      <c r="G148" s="40">
        <v>881.88</v>
      </c>
      <c r="H148" s="32">
        <f>ROUND((F148*G148*K148)/1000,5)</f>
        <v>6.1731600000000002</v>
      </c>
      <c r="I148" s="35">
        <f>H148</f>
        <v>6.1731600000000002</v>
      </c>
      <c r="J148" s="31">
        <f t="shared" si="7"/>
        <v>6173.16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418.15656000000001</v>
      </c>
      <c r="I151" s="72">
        <f>I152+I153+I154</f>
        <v>418.16</v>
      </c>
      <c r="J151" s="72">
        <f ca="1">J152+J153+J154</f>
        <v>418157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9</v>
      </c>
      <c r="G152" s="40">
        <f ca="1">IF(F152&gt;0,J152/C152/F152,0)</f>
        <v>3871.82</v>
      </c>
      <c r="H152" s="32">
        <f ca="1">ROUND((C152*F152*G152/1000),5)</f>
        <v>418.15656000000001</v>
      </c>
      <c r="I152" s="35">
        <v>418.16</v>
      </c>
      <c r="J152" s="31">
        <f ca="1">ROUND(H152*1000,2)</f>
        <v>418157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261.80700000000002</v>
      </c>
      <c r="I169" s="72">
        <f>I170+I171+I172</f>
        <v>261.81</v>
      </c>
      <c r="J169" s="72">
        <f>J170+J171+J172</f>
        <v>261807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261807</v>
      </c>
      <c r="H170" s="32">
        <v>261.80700000000002</v>
      </c>
      <c r="I170" s="35">
        <v>261.81</v>
      </c>
      <c r="J170" s="31">
        <f>ROUND(H170*1000,2)</f>
        <v>261807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557.37300000000005</v>
      </c>
      <c r="I173" s="72">
        <v>557.37</v>
      </c>
      <c r="J173" s="72">
        <f>ROUND(H173*1000,2)</f>
        <v>557373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93.454999999999998</v>
      </c>
      <c r="I174" s="72">
        <v>93.46</v>
      </c>
      <c r="J174" s="72">
        <f>ROUND(H174*1000,2)</f>
        <v>93455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9.3699999999999992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9.3699999999999992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171.37537</v>
      </c>
      <c r="I178" s="72">
        <f>I179+I180+I181</f>
        <v>341.39</v>
      </c>
      <c r="J178" s="72">
        <f>J179+J180+J181</f>
        <v>171375.37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171.37537</v>
      </c>
      <c r="I181" s="31">
        <v>341.39</v>
      </c>
      <c r="J181" s="31">
        <f>ROUND(H181*1000,2)</f>
        <v>171375.37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6283.3518000000004</v>
      </c>
      <c r="I194" s="62">
        <f>I10+I9+I42+I46+I109+I139+I151+I155+I160+I165+I169+I173+I174+I175+I178+I45</f>
        <v>6462.7418699999998</v>
      </c>
      <c r="J194" s="63">
        <f ca="1">J10+J9+J42+J46+J109+J139+J151+J155+J160+J165+J169+J173+J174+J175+J178+J45</f>
        <v>3158986.5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6283.3517999999995</v>
      </c>
      <c r="I195" s="31">
        <f>J195/1000</f>
        <v>7763.1239999999998</v>
      </c>
      <c r="J195" s="31">
        <v>7763124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6462.7418699999998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1300.38213</v>
      </c>
      <c r="J197" s="82">
        <v>2448.2196100000001</v>
      </c>
    </row>
    <row r="198" spans="1:75" hidden="1" x14ac:dyDescent="0.25">
      <c r="H198" s="49">
        <f>H9+H10+H42+H45+H46+H109+H139+H151+H155+H160+H165+H169+H173+H174+H175+H178+H182</f>
        <v>6283.3518000000004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C00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138.90197400000002</v>
      </c>
      <c r="I9" s="72">
        <v>316.19</v>
      </c>
      <c r="J9" s="72">
        <f>ROUND(H9*1000,2)</f>
        <v>138901.97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489.57965999999999</v>
      </c>
      <c r="I10" s="76">
        <f>I11+I12+I13+I14+I15+I16+I20+I31+I35+I38+I39+I40+I41+I19</f>
        <v>489.57965999999993</v>
      </c>
      <c r="J10" s="72">
        <f>J11+J12+J13+J14+J15+J16+J20+J31+J35+J38+J39+J40+J41+J19</f>
        <v>489579.66000000003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214</v>
      </c>
      <c r="G11" s="31">
        <v>2.29</v>
      </c>
      <c r="H11" s="34">
        <f>ROUND((F11*G11*K11)/1000,5)</f>
        <v>146.52794</v>
      </c>
      <c r="I11" s="31">
        <f t="shared" ref="I11:I30" si="0">H11</f>
        <v>146.52794</v>
      </c>
      <c r="J11" s="31">
        <f>ROUND(F11*G11*K11,2)</f>
        <v>146527.94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856-F11</f>
        <v>642</v>
      </c>
      <c r="G12" s="31">
        <v>2</v>
      </c>
      <c r="H12" s="34">
        <f>ROUND((F12*G12*C12)/1000,5)</f>
        <v>66.768000000000001</v>
      </c>
      <c r="I12" s="31">
        <f t="shared" si="0"/>
        <v>66.768000000000001</v>
      </c>
      <c r="J12" s="31">
        <f>ROUND(F12*G12*K12,2)</f>
        <v>66768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32</v>
      </c>
      <c r="G13" s="31">
        <v>3.04</v>
      </c>
      <c r="H13" s="34">
        <f>ROUND((F13*G13*K13)/1000,5)</f>
        <v>29.08672</v>
      </c>
      <c r="I13" s="31">
        <f t="shared" si="0"/>
        <v>29.08672</v>
      </c>
      <c r="J13" s="31">
        <f>ROUND(F13*G13*K13,2)</f>
        <v>29086.720000000001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32</v>
      </c>
      <c r="G14" s="31">
        <v>19.350000000000001</v>
      </c>
      <c r="H14" s="32">
        <f>ROUND((F14*G14*K14)/1000,5)</f>
        <v>32.198399999999999</v>
      </c>
      <c r="I14" s="31">
        <f t="shared" si="0"/>
        <v>32.198399999999999</v>
      </c>
      <c r="J14" s="31">
        <f>ROUND(F14*G14*K14,2)</f>
        <v>32198.400000000001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28.247999999999998</v>
      </c>
      <c r="I16" s="31">
        <f t="shared" si="0"/>
        <v>28.247999999999998</v>
      </c>
      <c r="J16" s="31">
        <f>J17+J18</f>
        <v>28248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214</v>
      </c>
      <c r="G17" s="31">
        <v>3.29</v>
      </c>
      <c r="H17" s="32">
        <f>ROUND((F17*G17*C17)/1000,5)</f>
        <v>8.4487199999999998</v>
      </c>
      <c r="I17" s="31">
        <f t="shared" si="0"/>
        <v>8.4487199999999998</v>
      </c>
      <c r="J17" s="31">
        <f>ROUND(F17*G17*K17,2)</f>
        <v>8448.7199999999993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642</v>
      </c>
      <c r="G18" s="31">
        <v>2.57</v>
      </c>
      <c r="H18" s="32">
        <f>ROUND((F18*G18*C18)/1000,5)</f>
        <v>19.79928</v>
      </c>
      <c r="I18" s="31">
        <f t="shared" si="0"/>
        <v>19.79928</v>
      </c>
      <c r="J18" s="31">
        <f>ROUND(F18*G18*K18,2)</f>
        <v>19799.28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61.86571</v>
      </c>
      <c r="I20" s="31">
        <f t="shared" si="0"/>
        <v>61.86571</v>
      </c>
      <c r="J20" s="31">
        <f>J21+J22+J23+J24+J25+J26+J27+J28+J29+J30</f>
        <v>61865.71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20127.330000000002</v>
      </c>
      <c r="G21" s="31">
        <v>2.81</v>
      </c>
      <c r="H21" s="32">
        <f t="shared" ref="H21:H30" si="1">ROUND((F21*G21*K21)/1000,5)</f>
        <v>56.5578</v>
      </c>
      <c r="I21" s="31">
        <f t="shared" si="0"/>
        <v>56.5578</v>
      </c>
      <c r="J21" s="31">
        <f t="shared" ref="J21:J30" si="2">ROUND(F21*G21*K21,2)</f>
        <v>56557.8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704</v>
      </c>
      <c r="G26" s="31">
        <v>2.64</v>
      </c>
      <c r="H26" s="32">
        <f t="shared" si="1"/>
        <v>1.85856</v>
      </c>
      <c r="I26" s="31">
        <f t="shared" si="0"/>
        <v>1.85856</v>
      </c>
      <c r="J26" s="31">
        <f t="shared" si="2"/>
        <v>1858.56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771</v>
      </c>
      <c r="G27" s="31">
        <v>5.07</v>
      </c>
      <c r="H27" s="32">
        <f t="shared" si="1"/>
        <v>0.71386000000000005</v>
      </c>
      <c r="I27" s="31">
        <f t="shared" si="0"/>
        <v>0.71386000000000005</v>
      </c>
      <c r="J27" s="31">
        <f t="shared" si="2"/>
        <v>713.86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772</v>
      </c>
      <c r="G28" s="31">
        <v>2.52</v>
      </c>
      <c r="H28" s="32">
        <f t="shared" si="1"/>
        <v>0.11088000000000001</v>
      </c>
      <c r="I28" s="31">
        <f t="shared" si="0"/>
        <v>0.11088000000000001</v>
      </c>
      <c r="J28" s="31">
        <f t="shared" si="2"/>
        <v>110.88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773</v>
      </c>
      <c r="G29" s="31">
        <v>2.0499999999999998</v>
      </c>
      <c r="H29" s="32">
        <f t="shared" si="1"/>
        <v>4.7359999999999999E-2</v>
      </c>
      <c r="I29" s="31">
        <f t="shared" si="0"/>
        <v>4.7359999999999999E-2</v>
      </c>
      <c r="J29" s="31">
        <f t="shared" si="2"/>
        <v>47.36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33.246899999999997</v>
      </c>
      <c r="I31" s="31">
        <f>I32+I33+I34</f>
        <v>33.246899999999997</v>
      </c>
      <c r="J31" s="31">
        <f>J32+J33+J34</f>
        <v>33246.9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1230</v>
      </c>
      <c r="G32" s="31">
        <v>2.0099999999999998</v>
      </c>
      <c r="H32" s="32">
        <f>ROUND(F32*G32*K32/1000,5)</f>
        <v>4.9446000000000003</v>
      </c>
      <c r="I32" s="31">
        <f>H32</f>
        <v>4.9446000000000003</v>
      </c>
      <c r="J32" s="31">
        <f>ROUND(H32*1000,2)</f>
        <v>4944.6000000000004</v>
      </c>
      <c r="K32" s="3">
        <v>2</v>
      </c>
      <c r="L32" s="38"/>
      <c r="M32" s="38">
        <v>1230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1230</v>
      </c>
      <c r="G33" s="31">
        <v>7.67</v>
      </c>
      <c r="H33" s="32">
        <f>ROUND(G33*F33*K33/1000,5)</f>
        <v>28.302299999999999</v>
      </c>
      <c r="I33" s="31">
        <f>H33</f>
        <v>28.302299999999999</v>
      </c>
      <c r="J33" s="31">
        <f>ROUND(H33*1000,2)</f>
        <v>28302.3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809.6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1821.6</v>
      </c>
      <c r="G38" s="31">
        <v>1.65</v>
      </c>
      <c r="H38" s="32">
        <f>ROUND((F38*G38*K38)/1000,5)</f>
        <v>3.0056400000000001</v>
      </c>
      <c r="I38" s="31">
        <f>H38</f>
        <v>3.0056400000000001</v>
      </c>
      <c r="J38" s="31">
        <f>ROUND(F38*G38*K38,2)</f>
        <v>3005.64</v>
      </c>
      <c r="K38" s="3">
        <v>1</v>
      </c>
      <c r="L38" s="38">
        <f>M37+M38</f>
        <v>1821.6</v>
      </c>
      <c r="M38" s="38">
        <v>1012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63.263190000000002</v>
      </c>
      <c r="I42" s="72">
        <f>I43+I44</f>
        <v>63.263190000000002</v>
      </c>
      <c r="J42" s="72">
        <f>J43+J44</f>
        <v>63263.19</v>
      </c>
      <c r="K42" s="73"/>
      <c r="Q42" s="74" t="s">
        <v>327</v>
      </c>
      <c r="R42" s="74">
        <v>195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0.78</v>
      </c>
      <c r="G43" s="31">
        <v>222.21</v>
      </c>
      <c r="H43" s="32">
        <f>ROUND((F43*G43*K43)/1000,5)</f>
        <v>63.263190000000002</v>
      </c>
      <c r="I43" s="31">
        <f>H43</f>
        <v>63.263190000000002</v>
      </c>
      <c r="J43" s="31">
        <f>ROUND(H43*1000,2)</f>
        <v>63263.19</v>
      </c>
      <c r="K43" s="3">
        <v>365</v>
      </c>
      <c r="L43" s="38"/>
      <c r="M43" s="38"/>
      <c r="N43" s="4">
        <f>ROUND(R42*1.45/365,3)</f>
        <v>0.77500000000000002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58.172428800000056</v>
      </c>
      <c r="I46" s="71">
        <f>I47+I53+I63+I68+I77+I85+I98+I103</f>
        <v>58.172428800000048</v>
      </c>
      <c r="J46" s="72">
        <f>J47+J53+J63+J68+J77+J85+J98+J103</f>
        <v>56427.259999999995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2.90862</v>
      </c>
      <c r="I47" s="25">
        <f>I48+I49+I50+I51+I52</f>
        <v>0</v>
      </c>
      <c r="J47" s="23">
        <f>J48+J49+J50+J51+J52</f>
        <v>2908.62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1.7451700000000001</v>
      </c>
      <c r="I49" s="31"/>
      <c r="J49" s="31">
        <f>ROUND(H49*1000,2)</f>
        <v>1745.17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1.1634500000000001</v>
      </c>
      <c r="I50" s="31"/>
      <c r="J50" s="31">
        <f>ROUND(H50*1000,2)</f>
        <v>1163.45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4.0720700000000001</v>
      </c>
      <c r="I53" s="26">
        <f>I54+I55+I56+I57+I58+I59+I60+I61+I62</f>
        <v>0</v>
      </c>
      <c r="J53" s="23">
        <f>J54+J55+J56+J57+J58+J59+J60+J61+J62</f>
        <v>4072.07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4.0720700000000001</v>
      </c>
      <c r="I59" s="31"/>
      <c r="J59" s="31">
        <f t="shared" si="3"/>
        <v>4072.07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5.2355200000000002</v>
      </c>
      <c r="I68" s="26">
        <f>I69+I70+I71+I72+I75+I76</f>
        <v>0</v>
      </c>
      <c r="J68" s="23">
        <f>J69+J70+J71+J72+J73+J74+J75+J76</f>
        <v>5235.5200000000004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5.2355200000000002</v>
      </c>
      <c r="I76" s="31"/>
      <c r="J76" s="31">
        <f>ROUND(H76*1000,2)</f>
        <v>5235.5200000000004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8.1441400000000002</v>
      </c>
      <c r="I77" s="26">
        <f>I78+I79+I80+I81+I82+I83+I84</f>
        <v>0</v>
      </c>
      <c r="J77" s="23">
        <f>J78+J79+J80+J81+J82+J83+J84</f>
        <v>6398.97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4.0720700000000001</v>
      </c>
      <c r="I78" s="31"/>
      <c r="J78" s="31">
        <f t="shared" ref="J78:J83" si="4">ROUND(H78*1000,2)</f>
        <v>4072.07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2.3269000000000002</v>
      </c>
      <c r="I81" s="31"/>
      <c r="J81" s="31">
        <f t="shared" si="4"/>
        <v>2326.9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1.7451700000000001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19.77863</v>
      </c>
      <c r="I85" s="26">
        <f>I86+I87+I88+I89+I90+I91+I92+I93+I94+I95+I96+I97</f>
        <v>0</v>
      </c>
      <c r="J85" s="23">
        <f>J86+J87+J88+J89+J90+J91+J92+J93+J94+J95+J96+J97</f>
        <v>19778.629999999997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6.9806900000000001</v>
      </c>
      <c r="I90" s="31"/>
      <c r="J90" s="31">
        <f t="shared" si="5"/>
        <v>6980.69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9.3075899999999994</v>
      </c>
      <c r="I96" s="31"/>
      <c r="J96" s="31">
        <f t="shared" si="5"/>
        <v>9307.59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3.4903499999999998</v>
      </c>
      <c r="I97" s="31"/>
      <c r="J97" s="31">
        <f t="shared" si="5"/>
        <v>3490.35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2.3269000000000002</v>
      </c>
      <c r="I98" s="26">
        <f>I99+I100+I101+I102</f>
        <v>0</v>
      </c>
      <c r="J98" s="23">
        <f>J99+J100+J101+J102</f>
        <v>2326.9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2.3269000000000002</v>
      </c>
      <c r="I99" s="31">
        <v>0</v>
      </c>
      <c r="J99" s="31">
        <f>ROUND(H99*1000,2)</f>
        <v>2326.9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15.706548800000052</v>
      </c>
      <c r="I103" s="25">
        <f>I104+I105+I106+I107+I108</f>
        <v>58.172428800000048</v>
      </c>
      <c r="J103" s="23">
        <f>J104+J105+J106+J107+J108</f>
        <v>15706.55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3.7812100000000002</v>
      </c>
      <c r="I106" s="31"/>
      <c r="J106" s="31">
        <f>ROUND(H106*1000,2)</f>
        <v>3781.21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11.925338800000052</v>
      </c>
      <c r="I108" s="34">
        <f>J197-I138-H181</f>
        <v>58.172428800000048</v>
      </c>
      <c r="J108" s="31">
        <f>ROUND(H108*1000,2)</f>
        <v>11925.34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203.73651720000004</v>
      </c>
      <c r="I109" s="71">
        <f>I110+I111+I112+I113+I114+I115+I116+I117+I118+I119+I120+I121+I122+I123+I124+I125+I126+I127+I128+I129+I130+I131+I132+I133+I134+I135+I136+I137+I138</f>
        <v>203.73651720000004</v>
      </c>
      <c r="J109" s="72">
        <f>J110+J111+J112+J113+J114+J115+J116+J117+J118+J119+J120+J121+J122+J123+J124+J125+J126+J127+J128+J129+J130+J131+J132+J133+J134+J135+J136+J137+J138</f>
        <v>191343.27000000002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8852.33</v>
      </c>
      <c r="H110" s="33">
        <f>ROUND(($I$138*0.05),5)</f>
        <v>8.8523300000000003</v>
      </c>
      <c r="I110" s="31"/>
      <c r="J110" s="31">
        <f t="shared" ref="J110:J137" si="6">ROUND(H110*1000,2)</f>
        <v>8852.33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44261.63</v>
      </c>
      <c r="H111" s="33">
        <f>ROUND(($I$138*0.25),5)</f>
        <v>44.261629999999997</v>
      </c>
      <c r="I111" s="31"/>
      <c r="J111" s="31">
        <f t="shared" si="6"/>
        <v>44261.63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21245.58</v>
      </c>
      <c r="H116" s="32">
        <f>ROUND(($I$138*0.12),5)</f>
        <v>21.24558</v>
      </c>
      <c r="I116" s="31"/>
      <c r="J116" s="31">
        <f t="shared" si="6"/>
        <v>21245.58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26690</v>
      </c>
      <c r="H121" s="34">
        <v>26.69</v>
      </c>
      <c r="I121" s="31">
        <v>26.69</v>
      </c>
      <c r="J121" s="31">
        <f t="shared" si="6"/>
        <v>26690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26556.98</v>
      </c>
      <c r="H125" s="32">
        <f>ROUND(($I$138*0.15),5)</f>
        <v>26.556979999999999</v>
      </c>
      <c r="I125" s="31"/>
      <c r="J125" s="31">
        <f t="shared" si="6"/>
        <v>26556.98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19475.12</v>
      </c>
      <c r="H126" s="32">
        <f>ROUND(($I$138*0.11),5)</f>
        <v>19.47512</v>
      </c>
      <c r="I126" s="31"/>
      <c r="J126" s="31">
        <f t="shared" si="6"/>
        <v>19475.12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12393.26</v>
      </c>
      <c r="H128" s="32">
        <f>ROUND(($I$138*0.07),5)</f>
        <v>12.39326</v>
      </c>
      <c r="I128" s="31"/>
      <c r="J128" s="31">
        <f t="shared" si="6"/>
        <v>12393.26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31868.37</v>
      </c>
      <c r="H129" s="32">
        <f>ROUND(($I$138*0.18),5)</f>
        <v>31.868369999999999</v>
      </c>
      <c r="I129" s="31"/>
      <c r="J129" s="31">
        <f t="shared" si="6"/>
        <v>31868.37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12.393247200000051</v>
      </c>
      <c r="I138" s="34">
        <f>J197*0.7</f>
        <v>177.04651720000004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29.32152</v>
      </c>
      <c r="I139" s="72">
        <f>I140+I141+I142+I143+I144+I145+I146+I147+I148+I149+I150</f>
        <v>29.325519999999997</v>
      </c>
      <c r="J139" s="72">
        <f ca="1">J140+J141+J142+J143+J144+J145+J146+J147+J148+J149+J150</f>
        <v>29636.240000000002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20306</v>
      </c>
      <c r="H142" s="34">
        <v>20.306000000000001</v>
      </c>
      <c r="I142" s="31">
        <v>20.309999999999999</v>
      </c>
      <c r="J142" s="31">
        <f t="shared" si="7"/>
        <v>20306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157.6848</v>
      </c>
      <c r="I151" s="72">
        <f>I152+I153+I154</f>
        <v>157.69</v>
      </c>
      <c r="J151" s="72">
        <f ca="1">J152+J153+J154</f>
        <v>157685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3285.1</v>
      </c>
      <c r="H152" s="32">
        <f ca="1">ROUND((C152*F152*G152/1000),5)</f>
        <v>157.6848</v>
      </c>
      <c r="I152" s="35">
        <v>157.69</v>
      </c>
      <c r="J152" s="31">
        <f ca="1">ROUND(H152*1000,2)</f>
        <v>157685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88.704999999999998</v>
      </c>
      <c r="I169" s="72">
        <f>I170+I171+I172</f>
        <v>88.71</v>
      </c>
      <c r="J169" s="72">
        <f>J170+J171+J172</f>
        <v>88705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88705</v>
      </c>
      <c r="H170" s="32">
        <v>88.704999999999998</v>
      </c>
      <c r="I170" s="35">
        <v>88.71</v>
      </c>
      <c r="J170" s="31">
        <f>ROUND(H170*1000,2)</f>
        <v>88705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108.75700000000001</v>
      </c>
      <c r="I173" s="72">
        <v>108.76</v>
      </c>
      <c r="J173" s="72">
        <f>ROUND(H173*1000,2)</f>
        <v>108757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33.192999999999998</v>
      </c>
      <c r="I174" s="72">
        <v>33.19</v>
      </c>
      <c r="J174" s="72">
        <f>ROUND(H174*1000,2)</f>
        <v>33193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6.09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6.09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17.704650000000001</v>
      </c>
      <c r="I178" s="72">
        <f>I179+I180+I181</f>
        <v>115.67</v>
      </c>
      <c r="J178" s="72">
        <f>J179+J180+J181</f>
        <v>17704.650000000001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17.704650000000001</v>
      </c>
      <c r="I181" s="31">
        <v>115.67</v>
      </c>
      <c r="J181" s="31">
        <f>ROUND(H181*1000,2)</f>
        <v>17704.650000000001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1389.01974</v>
      </c>
      <c r="I194" s="62">
        <f>I10+I9+I42+I46+I109+I139+I151+I155+I160+I165+I169+I173+I174+I175+I178+I45</f>
        <v>1670.3773160000003</v>
      </c>
      <c r="J194" s="63">
        <f ca="1">J10+J9+J42+J46+J109+J139+J151+J155+J160+J165+J169+J173+J174+J175+J178+J45</f>
        <v>1054312.43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1389.0197400000002</v>
      </c>
      <c r="I195" s="31">
        <f>J195/1000</f>
        <v>1838.9050199999999</v>
      </c>
      <c r="J195" s="31">
        <v>1838905.02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1670.3773160000003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168.52770399999963</v>
      </c>
      <c r="J197" s="82">
        <v>252.92359600000009</v>
      </c>
    </row>
    <row r="198" spans="1:75" hidden="1" x14ac:dyDescent="0.25">
      <c r="H198" s="49">
        <f>H9+H10+H42+H45+H46+H109+H139+H151+H155+H160+H165+H169+H173+H174+H175+H178+H182</f>
        <v>1389.01974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469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H195*0.12</f>
        <v>802.60874640000009</v>
      </c>
      <c r="I9" s="72">
        <v>1324.82</v>
      </c>
      <c r="J9" s="72">
        <f>ROUND(H9*1000,2)</f>
        <v>802608.75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913.70363999999995</v>
      </c>
      <c r="I10" s="76">
        <f>I11+I12+I13+I14+I15+I16+I20+I31+I35+I38+I39+I40+I41+I19</f>
        <v>910.79111999999998</v>
      </c>
      <c r="J10" s="72">
        <f>J11+J12+J13+J14+J15+J16+J20+J31+J35+J38+J39+J40+J41+J19</f>
        <v>910791.11999999988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322.27999999999997</v>
      </c>
      <c r="G11" s="31">
        <v>2.29</v>
      </c>
      <c r="H11" s="34">
        <f>ROUND((F11*G11*K11)/1000,5)</f>
        <v>220.66834</v>
      </c>
      <c r="I11" s="31">
        <f t="shared" ref="I11:I30" si="0">H11</f>
        <v>220.66834</v>
      </c>
      <c r="J11" s="31">
        <f>ROUND(F11*G11*K11,2)</f>
        <v>220668.34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1289.1-F11</f>
        <v>966.81999999999994</v>
      </c>
      <c r="G12" s="31">
        <v>2</v>
      </c>
      <c r="H12" s="34">
        <f>ROUND((F12*G12*C12)/1000,5)</f>
        <v>100.54928</v>
      </c>
      <c r="I12" s="31">
        <f t="shared" si="0"/>
        <v>100.54928</v>
      </c>
      <c r="J12" s="31">
        <f>ROUND(F12*G12*K12,2)</f>
        <v>100549.28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64</v>
      </c>
      <c r="G13" s="31">
        <v>3.04</v>
      </c>
      <c r="H13" s="34">
        <f>ROUND((F13*G13*K13)/1000,5)</f>
        <v>58.173439999999999</v>
      </c>
      <c r="I13" s="31">
        <f t="shared" si="0"/>
        <v>58.173439999999999</v>
      </c>
      <c r="J13" s="31">
        <f>ROUND(F13*G13*K13,2)</f>
        <v>58173.440000000002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64</v>
      </c>
      <c r="G14" s="31">
        <v>19.350000000000001</v>
      </c>
      <c r="H14" s="32">
        <f>ROUND((F14*G14*K14)/1000,5)</f>
        <v>64.396799999999999</v>
      </c>
      <c r="I14" s="31">
        <f t="shared" si="0"/>
        <v>64.396799999999999</v>
      </c>
      <c r="J14" s="31">
        <f>ROUND(F14*G14*K14,2)</f>
        <v>64396.800000000003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32</v>
      </c>
      <c r="G15" s="31">
        <v>3.3</v>
      </c>
      <c r="H15" s="32">
        <f>ROUND((F15*G15*K15)/1000,5)</f>
        <v>31.574400000000001</v>
      </c>
      <c r="I15" s="31">
        <f t="shared" si="0"/>
        <v>31.574400000000001</v>
      </c>
      <c r="J15" s="31">
        <f>ROUND(F15*G15*K15,2)</f>
        <v>31574.400000000001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42.54034</v>
      </c>
      <c r="I16" s="31">
        <f t="shared" si="0"/>
        <v>42.54034</v>
      </c>
      <c r="J16" s="31">
        <f>J17+J18</f>
        <v>42540.34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322.27999999999997</v>
      </c>
      <c r="G17" s="31">
        <v>3.29</v>
      </c>
      <c r="H17" s="32">
        <f>ROUND((F17*G17*C17)/1000,5)</f>
        <v>12.723610000000001</v>
      </c>
      <c r="I17" s="31">
        <f t="shared" si="0"/>
        <v>12.723610000000001</v>
      </c>
      <c r="J17" s="31">
        <f>ROUND(F17*G17*K17,2)</f>
        <v>12723.61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966.81999999999994</v>
      </c>
      <c r="G18" s="31">
        <v>2.57</v>
      </c>
      <c r="H18" s="32">
        <f>ROUND((F18*G18*C18)/1000,5)</f>
        <v>29.81673</v>
      </c>
      <c r="I18" s="31">
        <f t="shared" si="0"/>
        <v>29.81673</v>
      </c>
      <c r="J18" s="31">
        <f>ROUND(F18*G18*K18,2)</f>
        <v>29816.73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268.8</v>
      </c>
      <c r="G19" s="31">
        <v>8.43</v>
      </c>
      <c r="H19" s="32">
        <f>ROUND((F19*G19*K19)/1000,5)</f>
        <v>2.2659799999999999</v>
      </c>
      <c r="I19" s="31">
        <f t="shared" si="0"/>
        <v>2.2659799999999999</v>
      </c>
      <c r="J19" s="31">
        <f>ROUND(F19*G19*K19,2)</f>
        <v>2265.98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21.342469999999999</v>
      </c>
      <c r="I20" s="31">
        <f t="shared" si="0"/>
        <v>21.342469999999999</v>
      </c>
      <c r="J20" s="31">
        <f>J21+J22+J23+J24+J25+J26+J27+J28+J29+J30</f>
        <v>21342.47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4549.67</v>
      </c>
      <c r="G21" s="31">
        <v>2.81</v>
      </c>
      <c r="H21" s="32">
        <f t="shared" ref="H21:H30" si="1">ROUND((F21*G21*K21)/1000,5)</f>
        <v>12.78457</v>
      </c>
      <c r="I21" s="31">
        <f t="shared" si="0"/>
        <v>12.78457</v>
      </c>
      <c r="J21" s="31">
        <f t="shared" ref="J21:J30" si="2">ROUND(F21*G21*K21,2)</f>
        <v>12784.57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689</v>
      </c>
      <c r="G22" s="31">
        <v>1.75</v>
      </c>
      <c r="H22" s="32">
        <f t="shared" si="1"/>
        <v>0.224</v>
      </c>
      <c r="I22" s="31">
        <f t="shared" si="0"/>
        <v>0.224</v>
      </c>
      <c r="J22" s="31">
        <f t="shared" si="2"/>
        <v>224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774</v>
      </c>
      <c r="G23" s="31">
        <v>4.0999999999999996</v>
      </c>
      <c r="H23" s="32">
        <f t="shared" si="1"/>
        <v>1.7580800000000001</v>
      </c>
      <c r="I23" s="31">
        <f t="shared" si="0"/>
        <v>1.7580800000000001</v>
      </c>
      <c r="J23" s="31">
        <f t="shared" si="2"/>
        <v>1758.08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775</v>
      </c>
      <c r="G24" s="31">
        <v>4.08</v>
      </c>
      <c r="H24" s="32">
        <f t="shared" si="1"/>
        <v>0.16450999999999999</v>
      </c>
      <c r="I24" s="31">
        <f t="shared" si="0"/>
        <v>0.16450999999999999</v>
      </c>
      <c r="J24" s="31">
        <f t="shared" si="2"/>
        <v>164.51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675</v>
      </c>
      <c r="G25" s="31">
        <v>3.93</v>
      </c>
      <c r="H25" s="32">
        <f t="shared" si="1"/>
        <v>0.22008</v>
      </c>
      <c r="I25" s="31">
        <f t="shared" si="0"/>
        <v>0.22008</v>
      </c>
      <c r="J25" s="31">
        <f t="shared" si="2"/>
        <v>220.08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776</v>
      </c>
      <c r="G26" s="31">
        <v>2.64</v>
      </c>
      <c r="H26" s="32">
        <f t="shared" si="1"/>
        <v>0.51322000000000001</v>
      </c>
      <c r="I26" s="31">
        <f t="shared" si="0"/>
        <v>0.51322000000000001</v>
      </c>
      <c r="J26" s="31">
        <f t="shared" si="2"/>
        <v>513.22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64</v>
      </c>
      <c r="G30" s="31">
        <v>3.63</v>
      </c>
      <c r="H30" s="34">
        <f t="shared" si="1"/>
        <v>5.5756800000000002</v>
      </c>
      <c r="I30" s="31">
        <f t="shared" si="0"/>
        <v>5.5756800000000002</v>
      </c>
      <c r="J30" s="31">
        <f t="shared" si="2"/>
        <v>5575.68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199.40030999999999</v>
      </c>
      <c r="I31" s="31">
        <f>I32+I33+I34</f>
        <v>199.40030999999999</v>
      </c>
      <c r="J31" s="31">
        <f>J32+J33+J34</f>
        <v>199400.31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7377</v>
      </c>
      <c r="G32" s="31">
        <v>2.0099999999999998</v>
      </c>
      <c r="H32" s="32">
        <f>ROUND(F32*G32*K32/1000,5)</f>
        <v>29.655539999999998</v>
      </c>
      <c r="I32" s="31">
        <f>H32</f>
        <v>29.655539999999998</v>
      </c>
      <c r="J32" s="31">
        <f>ROUND(H32*1000,2)</f>
        <v>29655.54</v>
      </c>
      <c r="K32" s="3">
        <v>2</v>
      </c>
      <c r="L32" s="38"/>
      <c r="M32" s="38">
        <v>7377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7377</v>
      </c>
      <c r="G33" s="31">
        <v>7.67</v>
      </c>
      <c r="H33" s="32">
        <f>ROUND(G33*F33*K33/1000,5)</f>
        <v>169.74476999999999</v>
      </c>
      <c r="I33" s="31">
        <f>H33</f>
        <v>169.74476999999999</v>
      </c>
      <c r="J33" s="31">
        <f>ROUND(H33*1000,2)</f>
        <v>169744.77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2.9125200000000002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26</v>
      </c>
      <c r="G37" s="31">
        <v>56.01</v>
      </c>
      <c r="H37" s="32">
        <f>ROUND(G37*F37*C37/1000,5)</f>
        <v>2.9125200000000002</v>
      </c>
      <c r="I37" s="31"/>
      <c r="J37" s="31"/>
      <c r="L37" s="38"/>
      <c r="M37" s="38">
        <v>2873.6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6465.6</v>
      </c>
      <c r="G38" s="31">
        <v>1.65</v>
      </c>
      <c r="H38" s="32">
        <f>ROUND((F38*G38*K38)/1000,5)</f>
        <v>10.668240000000001</v>
      </c>
      <c r="I38" s="31">
        <f>H38</f>
        <v>10.668240000000001</v>
      </c>
      <c r="J38" s="31">
        <f>ROUND(F38*G38*K38,2)</f>
        <v>10668.24</v>
      </c>
      <c r="K38" s="3">
        <v>1</v>
      </c>
      <c r="L38" s="38">
        <f>M37+M38</f>
        <v>6465.6</v>
      </c>
      <c r="M38" s="38">
        <v>3592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64</v>
      </c>
      <c r="G39" s="31">
        <v>8.32</v>
      </c>
      <c r="H39" s="32">
        <f>ROUND((F39*G39*K39)/1000,5)</f>
        <v>159.21152000000001</v>
      </c>
      <c r="I39" s="31">
        <f>H39</f>
        <v>159.21152000000001</v>
      </c>
      <c r="J39" s="31">
        <f>ROUND(F39*G39*K39,2)</f>
        <v>159211.51999999999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283.06220999999999</v>
      </c>
      <c r="I42" s="72">
        <f>I43+I44</f>
        <v>283.06220999999999</v>
      </c>
      <c r="J42" s="72">
        <f>J43+J44</f>
        <v>283062.21000000002</v>
      </c>
      <c r="K42" s="73"/>
      <c r="Q42" s="74" t="s">
        <v>327</v>
      </c>
      <c r="R42" s="74">
        <v>878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3.49</v>
      </c>
      <c r="G43" s="31">
        <v>222.21</v>
      </c>
      <c r="H43" s="32">
        <f>ROUND((F43*G43*K43)/1000,5)</f>
        <v>283.06220999999999</v>
      </c>
      <c r="I43" s="31">
        <f>H43</f>
        <v>283.06220999999999</v>
      </c>
      <c r="J43" s="31">
        <f>ROUND(H43*1000,2)</f>
        <v>283062.21000000002</v>
      </c>
      <c r="K43" s="3">
        <v>365</v>
      </c>
      <c r="L43" s="38"/>
      <c r="M43" s="38"/>
      <c r="N43" s="4">
        <f>ROUND(R42*1.45/365,3)</f>
        <v>3.488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484.49776708000024</v>
      </c>
      <c r="I46" s="71">
        <f>I47+I53+I63+I68+I77+I85+I98+I103</f>
        <v>484.49776708000024</v>
      </c>
      <c r="J46" s="72">
        <f>J47+J53+J63+J68+J77+J85+J98+J103</f>
        <v>469962.83999999997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24.224889999999998</v>
      </c>
      <c r="I47" s="25">
        <f>I48+I49+I50+I51+I52</f>
        <v>0</v>
      </c>
      <c r="J47" s="23">
        <f>J48+J49+J50+J51+J52</f>
        <v>24224.89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14.534929999999999</v>
      </c>
      <c r="I49" s="31"/>
      <c r="J49" s="31">
        <f>ROUND(H49*1000,2)</f>
        <v>14534.93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9.6899599999999992</v>
      </c>
      <c r="I50" s="31"/>
      <c r="J50" s="31">
        <f>ROUND(H50*1000,2)</f>
        <v>9689.9599999999991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33.914839999999998</v>
      </c>
      <c r="I53" s="26">
        <f>I54+I55+I56+I57+I58+I59+I60+I61+I62</f>
        <v>0</v>
      </c>
      <c r="J53" s="23">
        <f>J54+J55+J56+J57+J58+J59+J60+J61+J62</f>
        <v>33914.839999999997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33.914839999999998</v>
      </c>
      <c r="I59" s="31"/>
      <c r="J59" s="31">
        <f t="shared" si="3"/>
        <v>33914.839999999997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43.604799999999997</v>
      </c>
      <c r="I68" s="26">
        <f>I69+I70+I71+I72+I75+I76</f>
        <v>0</v>
      </c>
      <c r="J68" s="23">
        <f>J69+J70+J71+J72+J73+J74+J75+J76</f>
        <v>43604.800000000003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43.604799999999997</v>
      </c>
      <c r="I76" s="31"/>
      <c r="J76" s="31">
        <f>ROUND(H76*1000,2)</f>
        <v>43604.800000000003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67.829679999999996</v>
      </c>
      <c r="I77" s="26">
        <f>I78+I79+I80+I81+I82+I83+I84</f>
        <v>0</v>
      </c>
      <c r="J77" s="23">
        <f>J78+J79+J80+J81+J82+J83+J84</f>
        <v>53294.75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33.914839999999998</v>
      </c>
      <c r="I78" s="31"/>
      <c r="J78" s="31">
        <f t="shared" ref="J78:J83" si="4">ROUND(H78*1000,2)</f>
        <v>33914.839999999997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19.379909999999999</v>
      </c>
      <c r="I81" s="31"/>
      <c r="J81" s="31">
        <f t="shared" si="4"/>
        <v>19379.91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14.534929999999999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164.72924</v>
      </c>
      <c r="I85" s="26">
        <f>I86+I87+I88+I89+I90+I91+I92+I93+I94+I95+I96+I97</f>
        <v>0</v>
      </c>
      <c r="J85" s="23">
        <f>J86+J87+J88+J89+J90+J91+J92+J93+J94+J95+J96+J97</f>
        <v>164729.24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58.13973</v>
      </c>
      <c r="I90" s="31"/>
      <c r="J90" s="31">
        <f t="shared" si="5"/>
        <v>58139.73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77.519639999999995</v>
      </c>
      <c r="I96" s="31"/>
      <c r="J96" s="31">
        <f t="shared" si="5"/>
        <v>77519.64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29.069870000000002</v>
      </c>
      <c r="I97" s="31"/>
      <c r="J97" s="31">
        <f t="shared" si="5"/>
        <v>29069.87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19.379909999999999</v>
      </c>
      <c r="I98" s="26">
        <f>I99+I100+I101+I102</f>
        <v>0</v>
      </c>
      <c r="J98" s="23">
        <f>J99+J100+J101+J102</f>
        <v>19379.91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19.379909999999999</v>
      </c>
      <c r="I99" s="31">
        <v>0</v>
      </c>
      <c r="J99" s="31">
        <f>ROUND(H99*1000,2)</f>
        <v>19379.91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130.81440708000025</v>
      </c>
      <c r="I103" s="25">
        <f>I104+I105+I106+I107+I108</f>
        <v>484.49776708000024</v>
      </c>
      <c r="J103" s="23">
        <f>J104+J105+J106+J107+J108</f>
        <v>130814.41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31.492349999999998</v>
      </c>
      <c r="I106" s="31"/>
      <c r="J106" s="31">
        <f>ROUND(H106*1000,2)</f>
        <v>31492.35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99.322057080000249</v>
      </c>
      <c r="I108" s="34">
        <f>J197-I138-H181</f>
        <v>484.49776708000024</v>
      </c>
      <c r="J108" s="31">
        <f>ROUND(H108*1000,2)</f>
        <v>99322.06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1661.72541652</v>
      </c>
      <c r="I109" s="71">
        <f>I110+I111+I112+I113+I114+I115+I116+I117+I118+I119+I120+I121+I122+I123+I124+I125+I126+I127+I128+I129+I130+I131+I132+I133+I134+I135+I136+I137+I138</f>
        <v>1661.7284165200001</v>
      </c>
      <c r="J109" s="72">
        <f>J110+J111+J112+J113+J114+J115+J116+J117+J118+J119+J120+J121+J122+J123+J124+J125+J126+J127+J128+J129+J130+J131+J132+J133+J134+J135+J136+J137+J138</f>
        <v>1558506.32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73727.92</v>
      </c>
      <c r="H110" s="33">
        <f>ROUND(($I$138*0.05),5)</f>
        <v>73.727919999999997</v>
      </c>
      <c r="I110" s="31"/>
      <c r="J110" s="31">
        <f t="shared" ref="J110:J137" si="6">ROUND(H110*1000,2)</f>
        <v>73727.92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368639.6</v>
      </c>
      <c r="H111" s="33">
        <f>ROUND(($I$138*0.25),5)</f>
        <v>368.63959999999997</v>
      </c>
      <c r="I111" s="31"/>
      <c r="J111" s="31">
        <f t="shared" si="6"/>
        <v>368639.6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176947.01</v>
      </c>
      <c r="H116" s="32">
        <f>ROUND(($I$138*0.12),5)</f>
        <v>176.94701000000001</v>
      </c>
      <c r="I116" s="31"/>
      <c r="J116" s="31">
        <f t="shared" si="6"/>
        <v>176947.01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87229</v>
      </c>
      <c r="H120" s="34">
        <v>87.228999999999999</v>
      </c>
      <c r="I120" s="31">
        <v>87.23</v>
      </c>
      <c r="J120" s="31">
        <f t="shared" si="6"/>
        <v>87229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84061</v>
      </c>
      <c r="H121" s="34">
        <v>84.061000000000007</v>
      </c>
      <c r="I121" s="31">
        <v>84.06</v>
      </c>
      <c r="J121" s="31">
        <f t="shared" si="6"/>
        <v>84061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221183.76</v>
      </c>
      <c r="H125" s="32">
        <f>ROUND(($I$138*0.15),5)</f>
        <v>221.18376000000001</v>
      </c>
      <c r="I125" s="31"/>
      <c r="J125" s="31">
        <f t="shared" si="6"/>
        <v>221183.76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162201.43</v>
      </c>
      <c r="H126" s="32">
        <f>ROUND(($I$138*0.11),5)</f>
        <v>162.20142999999999</v>
      </c>
      <c r="I126" s="31"/>
      <c r="J126" s="31">
        <f t="shared" si="6"/>
        <v>162201.43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103219.09</v>
      </c>
      <c r="H128" s="32">
        <f>ROUND(($I$138*0.07),5)</f>
        <v>103.21908999999999</v>
      </c>
      <c r="I128" s="31"/>
      <c r="J128" s="31">
        <f t="shared" si="6"/>
        <v>103219.09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265420.50999999995</v>
      </c>
      <c r="H129" s="32">
        <f>ROUND(($I$138*0.18),5)</f>
        <v>265.42050999999998</v>
      </c>
      <c r="I129" s="31"/>
      <c r="J129" s="31">
        <f t="shared" si="6"/>
        <v>265420.51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103.21909652000002</v>
      </c>
      <c r="I138" s="34">
        <f>J197*0.7</f>
        <v>1474.55841652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85.716040000000007</v>
      </c>
      <c r="I139" s="72">
        <f>I140+I141+I142+I143+I144+I145+I146+I147+I148+I149+I150</f>
        <v>85.721040000000002</v>
      </c>
      <c r="J139" s="72">
        <f ca="1">J140+J141+J142+J143+J144+J145+J146+J147+J148+J149+J150</f>
        <v>86345.48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67685</v>
      </c>
      <c r="H142" s="34">
        <v>67.685000000000002</v>
      </c>
      <c r="I142" s="31">
        <v>67.69</v>
      </c>
      <c r="J142" s="31">
        <f t="shared" si="7"/>
        <v>67685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8</v>
      </c>
      <c r="G144" s="40">
        <v>9.1300000000000008</v>
      </c>
      <c r="H144" s="32">
        <f>ROUND((F144*G144*K144)/1000,5)</f>
        <v>3.7980800000000001</v>
      </c>
      <c r="I144" s="35">
        <f>H144</f>
        <v>3.7980800000000001</v>
      </c>
      <c r="J144" s="31">
        <f t="shared" si="7"/>
        <v>3798.08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8</v>
      </c>
      <c r="G145" s="40">
        <v>63.36</v>
      </c>
      <c r="H145" s="32">
        <f>ROUND((F145*G145*K145)/1000,5)</f>
        <v>6.08256</v>
      </c>
      <c r="I145" s="35">
        <f>H145</f>
        <v>6.08256</v>
      </c>
      <c r="J145" s="31">
        <f t="shared" si="7"/>
        <v>6082.56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8</v>
      </c>
      <c r="G147" s="40">
        <v>11.41</v>
      </c>
      <c r="H147" s="32">
        <f>ROUND((F147*G147*K147)/1000,5)</f>
        <v>1.0953599999999999</v>
      </c>
      <c r="I147" s="35">
        <f>H147</f>
        <v>1.0953599999999999</v>
      </c>
      <c r="J147" s="31">
        <f t="shared" si="7"/>
        <v>1095.3599999999999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8</v>
      </c>
      <c r="G148" s="40">
        <v>881.88</v>
      </c>
      <c r="H148" s="32">
        <f>ROUND((F148*G148*K148)/1000,5)</f>
        <v>7.05504</v>
      </c>
      <c r="I148" s="35">
        <f>H148</f>
        <v>7.05504</v>
      </c>
      <c r="J148" s="31">
        <f t="shared" si="7"/>
        <v>7055.04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829.48608000000002</v>
      </c>
      <c r="I151" s="72">
        <f>I152+I153+I154</f>
        <v>829.49</v>
      </c>
      <c r="J151" s="72">
        <f ca="1">J152+J153+J154</f>
        <v>829486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16</v>
      </c>
      <c r="G152" s="40">
        <f ca="1">IF(F152&gt;0,J152/C152/F152,0)</f>
        <v>4320.24</v>
      </c>
      <c r="H152" s="32">
        <f ca="1">ROUND((C152*F152*G152/1000),5)</f>
        <v>829.48608000000002</v>
      </c>
      <c r="I152" s="35">
        <v>829.49</v>
      </c>
      <c r="J152" s="31">
        <f ca="1">ROUND(H152*1000,2)</f>
        <v>829486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285.68448000000001</v>
      </c>
      <c r="I155" s="72">
        <f>I156+I157+I158+I159</f>
        <v>285.69</v>
      </c>
      <c r="J155" s="72">
        <f ca="1">J156+J157+J158+J159</f>
        <v>285685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16</v>
      </c>
      <c r="G157" s="31">
        <f ca="1">IF(F157&gt;0,J157/C157/F157,0)</f>
        <v>1487.94</v>
      </c>
      <c r="H157" s="34">
        <f ca="1">ROUND((C157*F157*G157/1000),5)</f>
        <v>285.68448000000001</v>
      </c>
      <c r="I157" s="31">
        <v>285.69</v>
      </c>
      <c r="J157" s="31">
        <f ca="1">ROUND(H157*1000,2)</f>
        <v>285685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371.67700000000002</v>
      </c>
      <c r="I169" s="72">
        <f>I170+I171+I172</f>
        <v>371.68</v>
      </c>
      <c r="J169" s="72">
        <f>J170+J171+J172</f>
        <v>371677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371677</v>
      </c>
      <c r="H170" s="32">
        <v>371.67700000000002</v>
      </c>
      <c r="I170" s="35">
        <v>371.68</v>
      </c>
      <c r="J170" s="31">
        <f>ROUND(H170*1000,2)</f>
        <v>371677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698.15200000000004</v>
      </c>
      <c r="I173" s="72">
        <v>698.15</v>
      </c>
      <c r="J173" s="72">
        <f>ROUND(H173*1000,2)</f>
        <v>698152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124.637</v>
      </c>
      <c r="I174" s="72">
        <v>124.64</v>
      </c>
      <c r="J174" s="72">
        <f>ROUND(H174*1000,2)</f>
        <v>124637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15.06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15.06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147.45583999999999</v>
      </c>
      <c r="I178" s="72">
        <f>I179+I180+I181</f>
        <v>484.66</v>
      </c>
      <c r="J178" s="72">
        <f>J179+J180+J181</f>
        <v>147455.84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147.45583999999999</v>
      </c>
      <c r="I181" s="31">
        <v>484.66</v>
      </c>
      <c r="J181" s="31">
        <f>ROUND(H181*1000,2)</f>
        <v>147455.84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6688.4062199999989</v>
      </c>
      <c r="I194" s="62">
        <f>I10+I9+I42+I46+I109+I139+I151+I155+I160+I165+I169+I173+I174+I175+I178+I45</f>
        <v>7559.9905536000006</v>
      </c>
      <c r="J194" s="63">
        <f ca="1">J10+J9+J42+J46+J109+J139+J151+J155+J160+J165+J169+J173+J174+J175+J178+J45</f>
        <v>5090841.88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6688.4062200000008</v>
      </c>
      <c r="I195" s="31">
        <f>J195/1000</f>
        <v>7705.0552800000005</v>
      </c>
      <c r="J195" s="31">
        <v>7705055.2800000003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7559.9905536000006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145.06472639999993</v>
      </c>
      <c r="J197" s="82">
        <v>2106.5120236000002</v>
      </c>
    </row>
    <row r="198" spans="1:75" hidden="1" x14ac:dyDescent="0.25">
      <c r="H198" s="49">
        <f>H9+H10+H42+H45+H46+H109+H139+H151+H155+H160+H165+H169+H173+H174+H175+H178+H182</f>
        <v>6688.4062199999989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H195*0.12</f>
        <v>487.94361839999993</v>
      </c>
      <c r="I9" s="72">
        <v>753.7</v>
      </c>
      <c r="J9" s="72">
        <f>ROUND(H9*1000,2)</f>
        <v>487943.62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1318.1830399999999</v>
      </c>
      <c r="I10" s="76">
        <f>I11+I12+I13+I14+I15+I16+I20+I31+I35+I38+I39+I40+I41+I19</f>
        <v>1318.1830399999999</v>
      </c>
      <c r="J10" s="72">
        <f>J11+J12+J13+J14+J15+J16+J20+J31+J35+J38+J39+J40+J41+J19</f>
        <v>1318183.04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469.63</v>
      </c>
      <c r="G11" s="31">
        <v>2.29</v>
      </c>
      <c r="H11" s="34">
        <f>ROUND((F11*G11*K11)/1000,5)</f>
        <v>321.56036</v>
      </c>
      <c r="I11" s="31">
        <f t="shared" ref="I11:I30" si="0">H11</f>
        <v>321.56036</v>
      </c>
      <c r="J11" s="31">
        <f>ROUND(F11*G11*K11,2)</f>
        <v>321560.36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1878.5-F11</f>
        <v>1408.87</v>
      </c>
      <c r="G12" s="31">
        <v>2</v>
      </c>
      <c r="H12" s="34">
        <f>ROUND((F12*G12*C12)/1000,5)</f>
        <v>146.52248</v>
      </c>
      <c r="I12" s="31">
        <f t="shared" si="0"/>
        <v>146.52248</v>
      </c>
      <c r="J12" s="31">
        <f>ROUND(F12*G12*K12,2)</f>
        <v>146522.48000000001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88</v>
      </c>
      <c r="G13" s="31">
        <v>3.04</v>
      </c>
      <c r="H13" s="34">
        <f>ROUND((F13*G13*K13)/1000,5)</f>
        <v>79.988479999999996</v>
      </c>
      <c r="I13" s="31">
        <f t="shared" si="0"/>
        <v>79.988479999999996</v>
      </c>
      <c r="J13" s="31">
        <f>ROUND(F13*G13*K13,2)</f>
        <v>79988.479999999996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88</v>
      </c>
      <c r="G14" s="31">
        <v>19.350000000000001</v>
      </c>
      <c r="H14" s="32">
        <f>ROUND((F14*G14*K14)/1000,5)</f>
        <v>88.545599999999993</v>
      </c>
      <c r="I14" s="31">
        <f t="shared" si="0"/>
        <v>88.545599999999993</v>
      </c>
      <c r="J14" s="31">
        <f>ROUND(F14*G14*K14,2)</f>
        <v>88545.600000000006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22</v>
      </c>
      <c r="G15" s="31">
        <v>3.3</v>
      </c>
      <c r="H15" s="32">
        <f>ROUND((F15*G15*K15)/1000,5)</f>
        <v>21.7074</v>
      </c>
      <c r="I15" s="31">
        <f t="shared" si="0"/>
        <v>21.7074</v>
      </c>
      <c r="J15" s="31">
        <f>ROUND(F15*G15*K15,2)</f>
        <v>21707.4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61.990540000000003</v>
      </c>
      <c r="I16" s="31">
        <f t="shared" si="0"/>
        <v>61.990540000000003</v>
      </c>
      <c r="J16" s="31">
        <f>J17+J18</f>
        <v>61990.540000000008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469.63</v>
      </c>
      <c r="G17" s="31">
        <v>3.29</v>
      </c>
      <c r="H17" s="32">
        <f>ROUND((F17*G17*C17)/1000,5)</f>
        <v>18.540990000000001</v>
      </c>
      <c r="I17" s="31">
        <f t="shared" si="0"/>
        <v>18.540990000000001</v>
      </c>
      <c r="J17" s="31">
        <f>ROUND(F17*G17*K17,2)</f>
        <v>18540.990000000002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1408.87</v>
      </c>
      <c r="G18" s="31">
        <v>2.57</v>
      </c>
      <c r="H18" s="32">
        <f>ROUND((F18*G18*C18)/1000,5)</f>
        <v>43.449550000000002</v>
      </c>
      <c r="I18" s="31">
        <f t="shared" si="0"/>
        <v>43.449550000000002</v>
      </c>
      <c r="J18" s="31">
        <f>ROUND(F18*G18*K18,2)</f>
        <v>43449.55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369.6</v>
      </c>
      <c r="G19" s="31">
        <v>8.43</v>
      </c>
      <c r="H19" s="32">
        <f>ROUND((F19*G19*K19)/1000,5)</f>
        <v>3.1157300000000001</v>
      </c>
      <c r="I19" s="31">
        <f t="shared" si="0"/>
        <v>3.1157300000000001</v>
      </c>
      <c r="J19" s="31">
        <f>ROUND(F19*G19*K19,2)</f>
        <v>3115.73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65.809660000000008</v>
      </c>
      <c r="I20" s="31">
        <f t="shared" si="0"/>
        <v>65.809660000000008</v>
      </c>
      <c r="J20" s="31">
        <f>J21+J22+J23+J24+J25+J26+J27+J28+J29+J30</f>
        <v>65809.659999999989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20548.330000000002</v>
      </c>
      <c r="G21" s="31">
        <v>2.81</v>
      </c>
      <c r="H21" s="32">
        <f t="shared" ref="H21:H30" si="1">ROUND((F21*G21*K21)/1000,5)</f>
        <v>57.740810000000003</v>
      </c>
      <c r="I21" s="31">
        <f t="shared" si="0"/>
        <v>57.740810000000003</v>
      </c>
      <c r="J21" s="31">
        <f t="shared" ref="J21:J30" si="2">ROUND(F21*G21*K21,2)</f>
        <v>57740.81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777</v>
      </c>
      <c r="G22" s="31">
        <v>1.75</v>
      </c>
      <c r="H22" s="32">
        <f t="shared" si="1"/>
        <v>0.308</v>
      </c>
      <c r="I22" s="31">
        <f t="shared" si="0"/>
        <v>0.308</v>
      </c>
      <c r="J22" s="31">
        <f t="shared" si="2"/>
        <v>308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778</v>
      </c>
      <c r="G23" s="31">
        <v>4.0999999999999996</v>
      </c>
      <c r="H23" s="32">
        <f t="shared" si="1"/>
        <v>2.41736</v>
      </c>
      <c r="I23" s="31">
        <f t="shared" si="0"/>
        <v>2.41736</v>
      </c>
      <c r="J23" s="31">
        <f t="shared" si="2"/>
        <v>2417.36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779</v>
      </c>
      <c r="G24" s="31">
        <v>4.08</v>
      </c>
      <c r="H24" s="32">
        <f t="shared" si="1"/>
        <v>0.22620000000000001</v>
      </c>
      <c r="I24" s="31">
        <f t="shared" si="0"/>
        <v>0.22620000000000001</v>
      </c>
      <c r="J24" s="31">
        <f t="shared" si="2"/>
        <v>226.2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780</v>
      </c>
      <c r="G25" s="31">
        <v>3.93</v>
      </c>
      <c r="H25" s="32">
        <f t="shared" si="1"/>
        <v>0.30260999999999999</v>
      </c>
      <c r="I25" s="31">
        <f t="shared" si="0"/>
        <v>0.30260999999999999</v>
      </c>
      <c r="J25" s="31">
        <f t="shared" si="2"/>
        <v>302.61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271</v>
      </c>
      <c r="G26" s="31">
        <v>2.64</v>
      </c>
      <c r="H26" s="32">
        <f t="shared" si="1"/>
        <v>0.71543999999999996</v>
      </c>
      <c r="I26" s="31">
        <f t="shared" si="0"/>
        <v>0.71543999999999996</v>
      </c>
      <c r="J26" s="31">
        <f t="shared" si="2"/>
        <v>715.44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781</v>
      </c>
      <c r="G27" s="31">
        <v>5.07</v>
      </c>
      <c r="H27" s="32">
        <f t="shared" si="1"/>
        <v>0.21901999999999999</v>
      </c>
      <c r="I27" s="31">
        <f t="shared" si="0"/>
        <v>0.21901999999999999</v>
      </c>
      <c r="J27" s="31">
        <f t="shared" si="2"/>
        <v>219.02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782</v>
      </c>
      <c r="G28" s="31">
        <v>2.52</v>
      </c>
      <c r="H28" s="32">
        <f t="shared" si="1"/>
        <v>3.4020000000000002E-2</v>
      </c>
      <c r="I28" s="31">
        <f t="shared" si="0"/>
        <v>3.4020000000000002E-2</v>
      </c>
      <c r="J28" s="31">
        <f t="shared" si="2"/>
        <v>34.020000000000003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44</v>
      </c>
      <c r="G30" s="31">
        <v>3.63</v>
      </c>
      <c r="H30" s="34">
        <f t="shared" si="1"/>
        <v>3.8332799999999998</v>
      </c>
      <c r="I30" s="31">
        <f t="shared" si="0"/>
        <v>3.8332799999999998</v>
      </c>
      <c r="J30" s="31">
        <f t="shared" si="2"/>
        <v>3833.28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300.99696</v>
      </c>
      <c r="I31" s="31">
        <f>I32+I33+I34</f>
        <v>300.99696</v>
      </c>
      <c r="J31" s="31">
        <f>J32+J33+J34</f>
        <v>300996.95999999996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4184</v>
      </c>
      <c r="G32" s="31">
        <v>2.0099999999999998</v>
      </c>
      <c r="H32" s="32">
        <f>ROUND(F32*G32*K32/1000,5)</f>
        <v>16.819680000000002</v>
      </c>
      <c r="I32" s="31">
        <f>H32</f>
        <v>16.819680000000002</v>
      </c>
      <c r="J32" s="31">
        <f>ROUND(H32*1000,2)</f>
        <v>16819.68</v>
      </c>
      <c r="K32" s="3">
        <v>2</v>
      </c>
      <c r="L32" s="38"/>
      <c r="M32" s="38">
        <v>4184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4184</v>
      </c>
      <c r="G33" s="31">
        <v>7.67</v>
      </c>
      <c r="H33" s="32">
        <f>ROUND(G33*F33*K33/1000,5)</f>
        <v>96.273840000000007</v>
      </c>
      <c r="I33" s="31">
        <f>H33</f>
        <v>96.273840000000007</v>
      </c>
      <c r="J33" s="31">
        <f>ROUND(H33*1000,2)</f>
        <v>96273.84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4184</v>
      </c>
      <c r="G34" s="31">
        <v>14.97</v>
      </c>
      <c r="H34" s="32">
        <f>ROUND(G34*F34*K34/1000,5)</f>
        <v>187.90343999999999</v>
      </c>
      <c r="I34" s="31">
        <f>H34</f>
        <v>187.90343999999999</v>
      </c>
      <c r="J34" s="31">
        <f>ROUND(H34*1000,2)</f>
        <v>187903.44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2432.3200000000002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5472.72</v>
      </c>
      <c r="G38" s="31">
        <v>1.65</v>
      </c>
      <c r="H38" s="32">
        <f>ROUND((F38*G38*K38)/1000,5)</f>
        <v>9.0299899999999997</v>
      </c>
      <c r="I38" s="31">
        <f>H38</f>
        <v>9.0299899999999997</v>
      </c>
      <c r="J38" s="31">
        <f>ROUND(F38*G38*K38,2)</f>
        <v>9029.99</v>
      </c>
      <c r="K38" s="3">
        <v>1</v>
      </c>
      <c r="L38" s="38">
        <f>M37+M38</f>
        <v>5472.72</v>
      </c>
      <c r="M38" s="38">
        <v>3040.4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88</v>
      </c>
      <c r="G39" s="31">
        <v>8.32</v>
      </c>
      <c r="H39" s="32">
        <f>ROUND((F39*G39*K39)/1000,5)</f>
        <v>218.91584</v>
      </c>
      <c r="I39" s="31">
        <f>H39</f>
        <v>218.91584</v>
      </c>
      <c r="J39" s="31">
        <f>ROUND(F39*G39*K39,2)</f>
        <v>218915.84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124.09317</v>
      </c>
      <c r="I42" s="72">
        <f>I43+I44</f>
        <v>124.09317</v>
      </c>
      <c r="J42" s="72">
        <f>J43+J44</f>
        <v>124093.17</v>
      </c>
      <c r="K42" s="73"/>
      <c r="Q42" s="74" t="s">
        <v>327</v>
      </c>
      <c r="R42" s="74">
        <v>386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1.53</v>
      </c>
      <c r="G43" s="31">
        <v>222.21</v>
      </c>
      <c r="H43" s="32">
        <f>ROUND((F43*G43*K43)/1000,5)</f>
        <v>124.09317</v>
      </c>
      <c r="I43" s="31">
        <f>H43</f>
        <v>124.09317</v>
      </c>
      <c r="J43" s="31">
        <f>ROUND(H43*1000,2)</f>
        <v>124093.17</v>
      </c>
      <c r="K43" s="3">
        <v>365</v>
      </c>
      <c r="L43" s="38"/>
      <c r="M43" s="38"/>
      <c r="N43" s="4">
        <f>ROUND(R42*1.45/365,3)</f>
        <v>1.5329999999999999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208.56628548000012</v>
      </c>
      <c r="I46" s="71">
        <f>I47+I53+I63+I68+I77+I85+I98+I103</f>
        <v>208.56628548000009</v>
      </c>
      <c r="J46" s="72">
        <f>J47+J53+J63+J68+J77+J85+J98+J103</f>
        <v>202309.3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10.428319999999999</v>
      </c>
      <c r="I47" s="25">
        <f>I48+I49+I50+I51+I52</f>
        <v>0</v>
      </c>
      <c r="J47" s="23">
        <f>J48+J49+J50+J51+J52</f>
        <v>10428.32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6.2569900000000001</v>
      </c>
      <c r="I49" s="31"/>
      <c r="J49" s="31">
        <f>ROUND(H49*1000,2)</f>
        <v>6256.99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4.1713300000000002</v>
      </c>
      <c r="I50" s="31"/>
      <c r="J50" s="31">
        <f>ROUND(H50*1000,2)</f>
        <v>4171.33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14.599640000000001</v>
      </c>
      <c r="I53" s="26">
        <f>I54+I55+I56+I57+I58+I59+I60+I61+I62</f>
        <v>0</v>
      </c>
      <c r="J53" s="23">
        <f>J54+J55+J56+J57+J58+J59+J60+J61+J62</f>
        <v>14599.64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14.599640000000001</v>
      </c>
      <c r="I59" s="31"/>
      <c r="J59" s="31">
        <f t="shared" si="3"/>
        <v>14599.64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18.770969999999998</v>
      </c>
      <c r="I68" s="26">
        <f>I69+I70+I71+I72+I75+I76</f>
        <v>0</v>
      </c>
      <c r="J68" s="23">
        <f>J69+J70+J71+J72+J73+J74+J75+J76</f>
        <v>18770.97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18.770969999999998</v>
      </c>
      <c r="I76" s="31"/>
      <c r="J76" s="31">
        <f>ROUND(H76*1000,2)</f>
        <v>18770.97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29.199280000000002</v>
      </c>
      <c r="I77" s="26">
        <f>I78+I79+I80+I81+I82+I83+I84</f>
        <v>0</v>
      </c>
      <c r="J77" s="23">
        <f>J78+J79+J80+J81+J82+J83+J84</f>
        <v>22942.29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14.599640000000001</v>
      </c>
      <c r="I78" s="31"/>
      <c r="J78" s="31">
        <f t="shared" ref="J78:J83" si="4">ROUND(H78*1000,2)</f>
        <v>14599.64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8.3426500000000008</v>
      </c>
      <c r="I81" s="31"/>
      <c r="J81" s="31">
        <f t="shared" si="4"/>
        <v>8342.65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6.2569900000000001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70.912540000000007</v>
      </c>
      <c r="I85" s="26">
        <f>I86+I87+I88+I89+I90+I91+I92+I93+I94+I95+I96+I97</f>
        <v>0</v>
      </c>
      <c r="J85" s="23">
        <f>J86+J87+J88+J89+J90+J91+J92+J93+J94+J95+J96+J97</f>
        <v>70912.539999999994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25.027950000000001</v>
      </c>
      <c r="I90" s="31"/>
      <c r="J90" s="31">
        <f t="shared" si="5"/>
        <v>25027.95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33.370609999999999</v>
      </c>
      <c r="I96" s="31"/>
      <c r="J96" s="31">
        <f t="shared" si="5"/>
        <v>33370.61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12.51398</v>
      </c>
      <c r="I97" s="31"/>
      <c r="J97" s="31">
        <f t="shared" si="5"/>
        <v>12513.98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8.3426500000000008</v>
      </c>
      <c r="I98" s="26">
        <f>I99+I100+I101+I102</f>
        <v>0</v>
      </c>
      <c r="J98" s="23">
        <f>J99+J100+J101+J102</f>
        <v>8342.65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8.3426500000000008</v>
      </c>
      <c r="I99" s="31">
        <v>0</v>
      </c>
      <c r="J99" s="31">
        <f>ROUND(H99*1000,2)</f>
        <v>8342.65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56.312885480000112</v>
      </c>
      <c r="I103" s="25">
        <f>I104+I105+I106+I107+I108</f>
        <v>208.56628548000009</v>
      </c>
      <c r="J103" s="23">
        <f>J104+J105+J106+J107+J108</f>
        <v>56312.89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13.55681</v>
      </c>
      <c r="I106" s="31"/>
      <c r="J106" s="31">
        <f>ROUND(H106*1000,2)</f>
        <v>13556.81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42.756075480000113</v>
      </c>
      <c r="I108" s="34">
        <f>J197-I138-H181</f>
        <v>208.56628548000009</v>
      </c>
      <c r="J108" s="31">
        <f>ROUND(H108*1000,2)</f>
        <v>42756.08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750.35196612000016</v>
      </c>
      <c r="I109" s="71">
        <f>I110+I111+I112+I113+I114+I115+I116+I117+I118+I119+I120+I121+I122+I123+I124+I125+I126+I127+I128+I129+I130+I131+I132+I133+I134+I135+I136+I137+I138</f>
        <v>750.35696612000015</v>
      </c>
      <c r="J109" s="72">
        <f>J110+J111+J112+J113+J114+J115+J116+J117+J118+J119+J120+J121+J122+J123+J124+J125+J126+J127+J128+J129+J130+J131+J132+J133+J134+J135+J136+J137+J138</f>
        <v>705918.28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31738.350000000002</v>
      </c>
      <c r="H110" s="33">
        <f>ROUND(($I$138*0.05),5)</f>
        <v>31.738350000000001</v>
      </c>
      <c r="I110" s="31"/>
      <c r="J110" s="31">
        <f t="shared" ref="J110:J137" si="6">ROUND(H110*1000,2)</f>
        <v>31738.35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158691.74000000002</v>
      </c>
      <c r="H111" s="33">
        <f>ROUND(($I$138*0.25),5)</f>
        <v>158.69174000000001</v>
      </c>
      <c r="I111" s="31"/>
      <c r="J111" s="31">
        <f t="shared" si="6"/>
        <v>158691.74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76172.039999999994</v>
      </c>
      <c r="H116" s="32">
        <f>ROUND(($I$138*0.12),5)</f>
        <v>76.172039999999996</v>
      </c>
      <c r="I116" s="31"/>
      <c r="J116" s="31">
        <f t="shared" si="6"/>
        <v>76172.039999999994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115585</v>
      </c>
      <c r="H121" s="34">
        <v>115.58499999999999</v>
      </c>
      <c r="I121" s="31">
        <v>115.59</v>
      </c>
      <c r="J121" s="31">
        <f t="shared" si="6"/>
        <v>115585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95215.040000000008</v>
      </c>
      <c r="H125" s="32">
        <f>ROUND(($I$138*0.15),5)</f>
        <v>95.215040000000002</v>
      </c>
      <c r="I125" s="31"/>
      <c r="J125" s="31">
        <f t="shared" si="6"/>
        <v>95215.039999999994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69824.37</v>
      </c>
      <c r="H126" s="32">
        <f>ROUND(($I$138*0.11),5)</f>
        <v>69.824370000000002</v>
      </c>
      <c r="I126" s="31"/>
      <c r="J126" s="31">
        <f t="shared" si="6"/>
        <v>69824.37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44433.689999999995</v>
      </c>
      <c r="H128" s="32">
        <f>ROUND(($I$138*0.07),5)</f>
        <v>44.433689999999999</v>
      </c>
      <c r="I128" s="31"/>
      <c r="J128" s="31">
        <f t="shared" si="6"/>
        <v>44433.69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114258.05</v>
      </c>
      <c r="H129" s="32">
        <f>ROUND(($I$138*0.18),5)</f>
        <v>114.25805</v>
      </c>
      <c r="I129" s="31"/>
      <c r="J129" s="31">
        <f t="shared" si="6"/>
        <v>114258.05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44.433686120000189</v>
      </c>
      <c r="I138" s="34">
        <f>J197*0.7</f>
        <v>634.76696612000012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24.792680000000001</v>
      </c>
      <c r="I139" s="72">
        <f>I140+I141+I142+I143+I144+I145+I146+I147+I148+I149+I150</f>
        <v>24.792679999999997</v>
      </c>
      <c r="J139" s="72">
        <f ca="1">J140+J141+J142+J143+J144+J145+J146+J147+J148+J149+J150</f>
        <v>25658.16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11</v>
      </c>
      <c r="G144" s="40">
        <v>9.1300000000000008</v>
      </c>
      <c r="H144" s="32">
        <f>ROUND((F144*G144*K144)/1000,5)</f>
        <v>5.2223600000000001</v>
      </c>
      <c r="I144" s="35">
        <f>H144</f>
        <v>5.2223600000000001</v>
      </c>
      <c r="J144" s="31">
        <f t="shared" si="7"/>
        <v>5222.3599999999997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11</v>
      </c>
      <c r="G145" s="40">
        <v>63.36</v>
      </c>
      <c r="H145" s="32">
        <f>ROUND((F145*G145*K145)/1000,5)</f>
        <v>8.3635199999999994</v>
      </c>
      <c r="I145" s="35">
        <f>H145</f>
        <v>8.3635199999999994</v>
      </c>
      <c r="J145" s="31">
        <f t="shared" si="7"/>
        <v>8363.52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11</v>
      </c>
      <c r="G147" s="40">
        <v>11.41</v>
      </c>
      <c r="H147" s="32">
        <f>ROUND((F147*G147*K147)/1000,5)</f>
        <v>1.5061199999999999</v>
      </c>
      <c r="I147" s="35">
        <f>H147</f>
        <v>1.5061199999999999</v>
      </c>
      <c r="J147" s="31">
        <f t="shared" si="7"/>
        <v>1506.12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11</v>
      </c>
      <c r="G148" s="40">
        <v>881.88</v>
      </c>
      <c r="H148" s="32">
        <f>ROUND((F148*G148*K148)/1000,5)</f>
        <v>9.7006800000000002</v>
      </c>
      <c r="I148" s="35">
        <f>H148</f>
        <v>9.7006800000000002</v>
      </c>
      <c r="J148" s="31">
        <f t="shared" si="7"/>
        <v>9700.68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419.29536000000002</v>
      </c>
      <c r="I151" s="72">
        <f>I152+I153+I154</f>
        <v>419.3</v>
      </c>
      <c r="J151" s="72">
        <f ca="1">J152+J153+J154</f>
        <v>419295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11</v>
      </c>
      <c r="G152" s="40">
        <f ca="1">IF(F152&gt;0,J152/C152/F152,0)</f>
        <v>3176.48</v>
      </c>
      <c r="H152" s="32">
        <f ca="1">ROUND((C152*F152*G152/1000),5)</f>
        <v>419.29536000000002</v>
      </c>
      <c r="I152" s="35">
        <v>419.3</v>
      </c>
      <c r="J152" s="31">
        <f ca="1">ROUND(H152*1000,2)</f>
        <v>419295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211.44800000000001</v>
      </c>
      <c r="I169" s="72">
        <f>I170+I171+I172</f>
        <v>211.45</v>
      </c>
      <c r="J169" s="72">
        <f>J170+J171+J172</f>
        <v>211448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211448</v>
      </c>
      <c r="H170" s="32">
        <v>211.44800000000001</v>
      </c>
      <c r="I170" s="35">
        <v>211.45</v>
      </c>
      <c r="J170" s="31">
        <f>ROUND(H170*1000,2)</f>
        <v>211448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377.375</v>
      </c>
      <c r="I173" s="72">
        <v>377.38</v>
      </c>
      <c r="J173" s="72">
        <f>ROUND(H173*1000,2)</f>
        <v>377375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80.671000000000006</v>
      </c>
      <c r="I174" s="72">
        <v>80.67</v>
      </c>
      <c r="J174" s="72">
        <f>ROUND(H174*1000,2)</f>
        <v>80671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38.14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38.14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63.476700000000001</v>
      </c>
      <c r="I178" s="72">
        <f>I179+I180+I181</f>
        <v>275.72000000000003</v>
      </c>
      <c r="J178" s="72">
        <f>J179+J180+J181</f>
        <v>63476.7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63.476700000000001</v>
      </c>
      <c r="I181" s="31">
        <v>275.72000000000003</v>
      </c>
      <c r="J181" s="31">
        <f>ROUND(H181*1000,2)</f>
        <v>63476.7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4066.1968200000001</v>
      </c>
      <c r="I194" s="62">
        <f>I10+I9+I42+I46+I109+I139+I151+I155+I160+I165+I169+I173+I174+I175+I178+I45</f>
        <v>4582.3521416000003</v>
      </c>
      <c r="J194" s="63">
        <f ca="1">J10+J9+J42+J46+J109+J139+J151+J155+J160+J165+J169+J173+J174+J175+J178+J45</f>
        <v>2822183.48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4066.1968199999997</v>
      </c>
      <c r="I195" s="31">
        <f>J195/1000</f>
        <v>6269.8770000000004</v>
      </c>
      <c r="J195" s="31">
        <v>6269877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4582.3521416000003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1687.5248584000001</v>
      </c>
      <c r="J197" s="82">
        <v>906.8099516000002</v>
      </c>
    </row>
    <row r="198" spans="1:75" hidden="1" x14ac:dyDescent="0.25">
      <c r="H198" s="49">
        <f>H9+H10+H42+H45+H46+H109+H139+H151+H155+H160+H165+H169+H173+H174+H175+H178+H182</f>
        <v>4066.1968200000001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92D05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415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30.387450000000001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74.34</v>
      </c>
      <c r="I9" s="72">
        <v>74.34</v>
      </c>
      <c r="J9" s="72">
        <f>ROUND(H9*1000,2)</f>
        <v>74340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104.94592999999999</v>
      </c>
      <c r="I10" s="76">
        <f>I11+I12+I13+I14+I15+I16+I20+I31+I35+I38+I39+I40+I41+I19</f>
        <v>104.94592999999999</v>
      </c>
      <c r="J10" s="72">
        <f>J11+J12+J13+J14+J15+J16+J20+J31+J35+J38+J39+J40+J41+J19</f>
        <v>92859.05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78</v>
      </c>
      <c r="G11" s="31">
        <v>1.67</v>
      </c>
      <c r="H11" s="34">
        <f>ROUND((F11*G11*K11)/1000,5)</f>
        <v>38.947740000000003</v>
      </c>
      <c r="I11" s="31">
        <f>H11</f>
        <v>38.947740000000003</v>
      </c>
      <c r="J11" s="31">
        <f>ROUND(F11*G11*K11,2)</f>
        <v>38947.74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78</v>
      </c>
      <c r="G12" s="31">
        <v>1.27</v>
      </c>
      <c r="H12" s="34">
        <f>ROUND((F12*G12*C12)/1000,5)</f>
        <v>10.302239999999999</v>
      </c>
      <c r="I12" s="31">
        <f>H12</f>
        <v>10.302239999999999</v>
      </c>
      <c r="J12" s="31">
        <f>ROUND(F12*G12*K12,2)</f>
        <v>5151.12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13.87152</v>
      </c>
      <c r="I16" s="31">
        <f t="shared" ref="I16:I29" si="0">H16</f>
        <v>13.87152</v>
      </c>
      <c r="J16" s="31">
        <f>J17+J18</f>
        <v>6935.76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78</v>
      </c>
      <c r="G17" s="31">
        <v>4.07</v>
      </c>
      <c r="H17" s="32">
        <f>ROUND((F17*G17*C17)/1000,5)</f>
        <v>7.61904</v>
      </c>
      <c r="I17" s="31">
        <f t="shared" si="0"/>
        <v>7.61904</v>
      </c>
      <c r="J17" s="31">
        <f>ROUND(F17*G17*K17,2)</f>
        <v>3809.52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78</v>
      </c>
      <c r="G18" s="31">
        <v>3.34</v>
      </c>
      <c r="H18" s="32">
        <f>ROUND((F18*G18*C18)/1000,5)</f>
        <v>6.2524800000000003</v>
      </c>
      <c r="I18" s="31">
        <f t="shared" si="0"/>
        <v>6.2524800000000003</v>
      </c>
      <c r="J18" s="31">
        <f>ROUND(F18*G18*K18,2)</f>
        <v>3126.24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33.6</v>
      </c>
      <c r="G19" s="31">
        <v>8.43</v>
      </c>
      <c r="H19" s="32">
        <f>ROUND((F19*G19*K19)/1000,5)</f>
        <v>0.28325</v>
      </c>
      <c r="I19" s="31">
        <f t="shared" si="0"/>
        <v>0.28325</v>
      </c>
      <c r="J19" s="31">
        <f>ROUND(F19*G19*K19,2)</f>
        <v>283.25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5.6921599999999986</v>
      </c>
      <c r="I20" s="31">
        <f t="shared" si="0"/>
        <v>5.6921599999999986</v>
      </c>
      <c r="J20" s="31">
        <f>J21+J22+J23+J24+J25+J26+J27+J28+J29+J30</f>
        <v>5692.1600000000008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1693.33</v>
      </c>
      <c r="G21" s="31">
        <v>2.81</v>
      </c>
      <c r="H21" s="32">
        <f t="shared" ref="H21:H30" si="1">ROUND((F21*G21*K21)/1000,5)</f>
        <v>4.7582599999999999</v>
      </c>
      <c r="I21" s="31">
        <f t="shared" si="0"/>
        <v>4.7582599999999999</v>
      </c>
      <c r="J21" s="31">
        <f t="shared" ref="J21:J29" si="2">ROUND(F21*G21*K21,2)</f>
        <v>4758.26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36</v>
      </c>
      <c r="G22" s="31">
        <v>1.75</v>
      </c>
      <c r="H22" s="32">
        <f t="shared" si="1"/>
        <v>2.8000000000000001E-2</v>
      </c>
      <c r="I22" s="31">
        <f t="shared" si="0"/>
        <v>2.8000000000000001E-2</v>
      </c>
      <c r="J22" s="31">
        <f t="shared" si="2"/>
        <v>28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716</v>
      </c>
      <c r="G23" s="31">
        <v>4.0999999999999996</v>
      </c>
      <c r="H23" s="32">
        <f t="shared" si="1"/>
        <v>0.21976000000000001</v>
      </c>
      <c r="I23" s="31">
        <f t="shared" si="0"/>
        <v>0.21976000000000001</v>
      </c>
      <c r="J23" s="31">
        <f t="shared" si="2"/>
        <v>219.76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717</v>
      </c>
      <c r="G24" s="31">
        <v>4.08</v>
      </c>
      <c r="H24" s="32">
        <f t="shared" si="1"/>
        <v>2.0559999999999998E-2</v>
      </c>
      <c r="I24" s="31">
        <f t="shared" si="0"/>
        <v>2.0559999999999998E-2</v>
      </c>
      <c r="J24" s="31">
        <f t="shared" si="2"/>
        <v>20.56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125</v>
      </c>
      <c r="G25" s="31">
        <v>3.93</v>
      </c>
      <c r="H25" s="32">
        <f t="shared" si="1"/>
        <v>2.751E-2</v>
      </c>
      <c r="I25" s="31">
        <f t="shared" si="0"/>
        <v>2.751E-2</v>
      </c>
      <c r="J25" s="31">
        <f t="shared" si="2"/>
        <v>27.51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722</v>
      </c>
      <c r="G26" s="31">
        <v>2.64</v>
      </c>
      <c r="H26" s="32">
        <f t="shared" si="1"/>
        <v>0.53578999999999999</v>
      </c>
      <c r="I26" s="31">
        <f t="shared" si="0"/>
        <v>0.53578999999999999</v>
      </c>
      <c r="J26" s="31">
        <f t="shared" si="2"/>
        <v>535.79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719</v>
      </c>
      <c r="G27" s="31">
        <v>5.07</v>
      </c>
      <c r="H27" s="32">
        <f t="shared" si="1"/>
        <v>6.4899999999999999E-2</v>
      </c>
      <c r="I27" s="31">
        <f t="shared" si="0"/>
        <v>6.4899999999999999E-2</v>
      </c>
      <c r="J27" s="31">
        <f t="shared" si="2"/>
        <v>64.900000000000006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34.890900000000002</v>
      </c>
      <c r="I31" s="31">
        <f>I32+I33+I34</f>
        <v>34.890900000000002</v>
      </c>
      <c r="J31" s="31">
        <f>J32+J33+J34</f>
        <v>34890.9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485</v>
      </c>
      <c r="G32" s="31">
        <v>2.0099999999999998</v>
      </c>
      <c r="H32" s="32">
        <f>ROUND(F32*G32*K32/1000,5)</f>
        <v>1.9497</v>
      </c>
      <c r="I32" s="31">
        <f>H32</f>
        <v>1.9497</v>
      </c>
      <c r="J32" s="31">
        <f>ROUND(H32*1000,2)</f>
        <v>1949.7</v>
      </c>
      <c r="K32" s="3">
        <v>2</v>
      </c>
      <c r="L32" s="38"/>
      <c r="M32" s="38">
        <v>485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485</v>
      </c>
      <c r="G33" s="31">
        <v>7.67</v>
      </c>
      <c r="H33" s="32">
        <f>ROUND(G33*F33*K33/1000,5)</f>
        <v>11.15985</v>
      </c>
      <c r="I33" s="31">
        <f>H33</f>
        <v>11.15985</v>
      </c>
      <c r="J33" s="31">
        <f>ROUND(H33*1000,2)</f>
        <v>11159.85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485</v>
      </c>
      <c r="G34" s="31">
        <v>14.97</v>
      </c>
      <c r="H34" s="32">
        <f>ROUND(G34*F34*K34/1000,5)</f>
        <v>21.78135</v>
      </c>
      <c r="I34" s="31">
        <f>H34</f>
        <v>21.78135</v>
      </c>
      <c r="J34" s="31">
        <f>ROUND(H34*1000,2)</f>
        <v>21781.35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258.08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580.68000000000006</v>
      </c>
      <c r="G38" s="31">
        <v>1.65</v>
      </c>
      <c r="H38" s="32">
        <f>ROUND((F38*G38*K38)/1000,5)</f>
        <v>0.95811999999999997</v>
      </c>
      <c r="I38" s="31">
        <f>H38</f>
        <v>0.95811999999999997</v>
      </c>
      <c r="J38" s="31">
        <f>ROUND(F38*G38*K38,2)</f>
        <v>958.12</v>
      </c>
      <c r="K38" s="3">
        <v>1</v>
      </c>
      <c r="L38" s="38">
        <f>M37+M38</f>
        <v>580.68000000000006</v>
      </c>
      <c r="M38" s="38">
        <v>322.60000000000002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72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0.28599999999999998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39.937797000000018</v>
      </c>
      <c r="I46" s="71">
        <f>I47+I53+I63+I68+I77+I85+I98+I103</f>
        <v>39.937797000000025</v>
      </c>
      <c r="J46" s="72">
        <f>J47+J53+J63+J68+J77+J85+J98+J103</f>
        <v>38739.67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1.9968900000000001</v>
      </c>
      <c r="I47" s="25">
        <f>I48+I49+I50+I51+I52</f>
        <v>0</v>
      </c>
      <c r="J47" s="23">
        <f>J48+J49+J50+J51+J52</f>
        <v>1996.89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1.1981299999999999</v>
      </c>
      <c r="I49" s="31"/>
      <c r="J49" s="31">
        <f>ROUND(H49*1000,2)</f>
        <v>1198.1300000000001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0.79876000000000003</v>
      </c>
      <c r="I50" s="31"/>
      <c r="J50" s="31">
        <f>ROUND(H50*1000,2)</f>
        <v>798.76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2.7956500000000002</v>
      </c>
      <c r="I53" s="26">
        <f>I54+I55+I56+I57+I58+I59+I60+I61+I62</f>
        <v>0</v>
      </c>
      <c r="J53" s="23">
        <f>J54+J55+J56+J57+J58+J59+J60+J61+J62</f>
        <v>2795.65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2.7956500000000002</v>
      </c>
      <c r="I59" s="31"/>
      <c r="J59" s="31">
        <f t="shared" si="3"/>
        <v>2795.65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3.5943999999999998</v>
      </c>
      <c r="I68" s="26">
        <f>I69+I70+I71+I72+I75+I76</f>
        <v>0</v>
      </c>
      <c r="J68" s="23">
        <f>J69+J70+J71+J72+J73+J74+J75+J76</f>
        <v>3594.4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3.5943999999999998</v>
      </c>
      <c r="I76" s="31"/>
      <c r="J76" s="31">
        <f>ROUND(H76*1000,2)</f>
        <v>3594.4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5.5912899999999999</v>
      </c>
      <c r="I77" s="26">
        <f>I78+I79+I80+I81+I82+I83+I84</f>
        <v>0</v>
      </c>
      <c r="J77" s="23">
        <f>J78+J79+J80+J81+J82+J83+J84</f>
        <v>4393.16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2.7956500000000002</v>
      </c>
      <c r="I78" s="31"/>
      <c r="J78" s="31">
        <f t="shared" ref="J78:J83" si="4">ROUND(H78*1000,2)</f>
        <v>2795.65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1.59751</v>
      </c>
      <c r="I81" s="31"/>
      <c r="J81" s="31">
        <f t="shared" si="4"/>
        <v>1597.51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1.1981299999999999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13.578859999999999</v>
      </c>
      <c r="I85" s="26">
        <f>I86+I87+I88+I89+I90+I91+I92+I93+I94+I95+I96+I97</f>
        <v>0</v>
      </c>
      <c r="J85" s="23">
        <f>J86+J87+J88+J89+J90+J91+J92+J93+J94+J95+J96+J97</f>
        <v>13578.86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4.7925399999999998</v>
      </c>
      <c r="I90" s="31"/>
      <c r="J90" s="31">
        <f t="shared" si="5"/>
        <v>4792.54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6.3900499999999996</v>
      </c>
      <c r="I96" s="31"/>
      <c r="J96" s="31">
        <f t="shared" si="5"/>
        <v>6390.05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2.3962699999999999</v>
      </c>
      <c r="I97" s="31"/>
      <c r="J97" s="31">
        <f t="shared" si="5"/>
        <v>2396.27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1.59751</v>
      </c>
      <c r="I98" s="26">
        <f>I99+I100+I101+I102</f>
        <v>0</v>
      </c>
      <c r="J98" s="23">
        <f>J99+J100+J101+J102</f>
        <v>1597.51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1.59751</v>
      </c>
      <c r="I99" s="31">
        <v>0</v>
      </c>
      <c r="J99" s="31">
        <f>ROUND(H99*1000,2)</f>
        <v>1597.51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10.783197000000023</v>
      </c>
      <c r="I103" s="25">
        <f>I104+I105+I106+I107+I108</f>
        <v>39.937797000000025</v>
      </c>
      <c r="J103" s="23">
        <f>J104+J105+J106+J107+J108</f>
        <v>10783.2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2.5959599999999998</v>
      </c>
      <c r="I106" s="31"/>
      <c r="J106" s="31">
        <f>ROUND(H106*1000,2)</f>
        <v>2595.96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8.1872370000000227</v>
      </c>
      <c r="I108" s="34">
        <f>J197-I138-H181</f>
        <v>39.937797000000025</v>
      </c>
      <c r="J108" s="31">
        <f>ROUND(H108*1000,2)</f>
        <v>8187.24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142.56481300000002</v>
      </c>
      <c r="I109" s="71">
        <f>I110+I111+I112+I113+I114+I115+I116+I117+I118+I119+I120+I121+I122+I123+I124+I125+I126+I127+I128+I129+I130+I131+I132+I133+I134+I135+I136+I137+I138</f>
        <v>142.56981300000001</v>
      </c>
      <c r="J109" s="72">
        <f>J110+J111+J112+J113+J114+J115+J116+J117+J118+J119+J120+J121+J122+J123+J124+J125+J126+J127+J128+J129+J130+J131+J132+J133+J134+J135+J136+J137+J138</f>
        <v>134056.33000000002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6077.49</v>
      </c>
      <c r="H110" s="33">
        <f>ROUND(($I$138*0.05),5)</f>
        <v>6.0774900000000001</v>
      </c>
      <c r="I110" s="31"/>
      <c r="J110" s="31">
        <f t="shared" ref="J110:J137" si="6">ROUND(H110*1000,2)</f>
        <v>6077.49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30387.45</v>
      </c>
      <c r="H111" s="33">
        <f>ROUND(($I$138*0.25),5)</f>
        <v>30.387450000000001</v>
      </c>
      <c r="I111" s="31"/>
      <c r="J111" s="31">
        <f t="shared" si="6"/>
        <v>30387.45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14585.98</v>
      </c>
      <c r="H116" s="32">
        <f>ROUND(($I$138*0.12),5)</f>
        <v>14.585979999999999</v>
      </c>
      <c r="I116" s="31"/>
      <c r="J116" s="31">
        <f t="shared" si="6"/>
        <v>14585.98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18232.469999999998</v>
      </c>
      <c r="H125" s="32">
        <f>ROUND(($I$138*0.15),5)</f>
        <v>18.232469999999999</v>
      </c>
      <c r="I125" s="31"/>
      <c r="J125" s="31">
        <f t="shared" si="6"/>
        <v>18232.47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13370.480000000001</v>
      </c>
      <c r="H126" s="32">
        <f>ROUND(($I$138*0.11),5)</f>
        <v>13.370480000000001</v>
      </c>
      <c r="I126" s="31"/>
      <c r="J126" s="31">
        <f t="shared" si="6"/>
        <v>13370.48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8508.49</v>
      </c>
      <c r="H128" s="32">
        <f>ROUND(($I$138*0.07),5)</f>
        <v>8.5084900000000001</v>
      </c>
      <c r="I128" s="31"/>
      <c r="J128" s="31">
        <f t="shared" si="6"/>
        <v>8508.49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21878.969999999998</v>
      </c>
      <c r="H129" s="32">
        <f>ROUND(($I$138*0.18),5)</f>
        <v>21.878969999999999</v>
      </c>
      <c r="I129" s="31"/>
      <c r="J129" s="31">
        <f t="shared" si="6"/>
        <v>21878.97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8.5084830000000089</v>
      </c>
      <c r="I138" s="34">
        <f>J197*0.7</f>
        <v>121.54981300000001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11.291</v>
      </c>
      <c r="I165" s="72">
        <f>I166+I167+I168</f>
        <v>11.29</v>
      </c>
      <c r="J165" s="72">
        <f>J166+J167+J168</f>
        <v>11291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11291</v>
      </c>
      <c r="H166" s="34">
        <v>11.291</v>
      </c>
      <c r="I166" s="31">
        <v>11.29</v>
      </c>
      <c r="J166" s="31">
        <f>ROUND(H166*1000,2)</f>
        <v>11291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20.855</v>
      </c>
      <c r="I169" s="72">
        <f>I170+I171+I172</f>
        <v>20.86</v>
      </c>
      <c r="J169" s="72">
        <f>J170+J171+J172</f>
        <v>20855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20855</v>
      </c>
      <c r="H170" s="32">
        <v>20.855</v>
      </c>
      <c r="I170" s="35">
        <v>20.86</v>
      </c>
      <c r="J170" s="31">
        <f>ROUND(H170*1000,2)</f>
        <v>20855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15.225</v>
      </c>
      <c r="I173" s="72">
        <v>15.23</v>
      </c>
      <c r="J173" s="72">
        <f>ROUND(H173*1000,2)</f>
        <v>15225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9.5510000000000002</v>
      </c>
      <c r="I174" s="72">
        <v>9.5500000000000007</v>
      </c>
      <c r="J174" s="72">
        <f>ROUND(H174*1000,2)</f>
        <v>9551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12.15498</v>
      </c>
      <c r="I178" s="72">
        <f>I179+I180+I181</f>
        <v>27.12</v>
      </c>
      <c r="J178" s="72">
        <f>J179+J180+J181</f>
        <v>12154.98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12.15498</v>
      </c>
      <c r="I181" s="31">
        <v>27.12</v>
      </c>
      <c r="J181" s="31">
        <f>ROUND(H181*1000,2)</f>
        <v>12154.98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430.86552000000006</v>
      </c>
      <c r="I194" s="62">
        <f>I10+I9+I42+I46+I109+I139+I151+I155+I160+I165+I169+I173+I174+I175+I178+I45</f>
        <v>445.85354000000007</v>
      </c>
      <c r="J194" s="63">
        <f ca="1">J10+J9+J42+J46+J109+J139+J151+J155+J160+J165+J169+J173+J174+J175+J178+J45</f>
        <v>212824.48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430.86552</v>
      </c>
      <c r="I195" s="31">
        <f>J195/1000</f>
        <v>483.65034000000003</v>
      </c>
      <c r="J195" s="31">
        <v>483650.34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445.85354000000007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37.796799999999962</v>
      </c>
      <c r="J197" s="82">
        <v>173.64259000000004</v>
      </c>
    </row>
    <row r="198" spans="1:75" hidden="1" x14ac:dyDescent="0.25">
      <c r="H198" s="49">
        <f>H9+H10+H42+H45+H46+H109+H139+H151+H155+H160+H165+H169+H173+H174+H175+H178+H182</f>
        <v>430.86552000000006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92D05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4.2912999999999997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39.716778000000005</v>
      </c>
      <c r="I9" s="72">
        <v>165.81</v>
      </c>
      <c r="J9" s="72">
        <f>ROUND(H9*1000,2)</f>
        <v>39716.78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182.74730999999997</v>
      </c>
      <c r="I10" s="76">
        <f>I11+I12+I13+I14+I15+I16+I20+I31+I35+I38+I39+I40+I41+I19</f>
        <v>182.74730999999997</v>
      </c>
      <c r="J10" s="72">
        <f>J11+J12+J13+J14+J15+J16+J20+J31+J35+J38+J39+J40+J41+J19</f>
        <v>155787.91999999995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129.6</v>
      </c>
      <c r="G11" s="31">
        <v>1.67</v>
      </c>
      <c r="H11" s="34">
        <f>ROUND((F11*G11*K11)/1000,5)</f>
        <v>64.713170000000005</v>
      </c>
      <c r="I11" s="31">
        <f>H11</f>
        <v>64.713170000000005</v>
      </c>
      <c r="J11" s="31">
        <f>ROUND(F11*G11*K11,2)</f>
        <v>64713.17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324-F11</f>
        <v>194.4</v>
      </c>
      <c r="G12" s="31">
        <v>1.27</v>
      </c>
      <c r="H12" s="34">
        <f>ROUND((F12*G12*C12)/1000,5)</f>
        <v>25.676349999999999</v>
      </c>
      <c r="I12" s="31">
        <f>H12</f>
        <v>25.676349999999999</v>
      </c>
      <c r="J12" s="31">
        <f>ROUND(F12*G12*K12,2)</f>
        <v>12838.18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28.242429999999999</v>
      </c>
      <c r="I16" s="31">
        <f t="shared" ref="I16:I29" si="0">H16</f>
        <v>28.242429999999999</v>
      </c>
      <c r="J16" s="31">
        <f>J17+J18</f>
        <v>14121.21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129.6</v>
      </c>
      <c r="G17" s="31">
        <v>4.07</v>
      </c>
      <c r="H17" s="32">
        <f>ROUND((F17*G17*C17)/1000,5)</f>
        <v>12.659330000000001</v>
      </c>
      <c r="I17" s="31">
        <f t="shared" si="0"/>
        <v>12.659330000000001</v>
      </c>
      <c r="J17" s="31">
        <f>ROUND(F17*G17*K17,2)</f>
        <v>6329.66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194.4</v>
      </c>
      <c r="G18" s="31">
        <v>3.34</v>
      </c>
      <c r="H18" s="32">
        <f>ROUND((F18*G18*C18)/1000,5)</f>
        <v>15.5831</v>
      </c>
      <c r="I18" s="31">
        <f t="shared" si="0"/>
        <v>15.5831</v>
      </c>
      <c r="J18" s="31">
        <f>ROUND(F18*G18*K18,2)</f>
        <v>7791.55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34.062129999999996</v>
      </c>
      <c r="I20" s="31">
        <f t="shared" si="0"/>
        <v>34.062129999999996</v>
      </c>
      <c r="J20" s="31">
        <f>J21+J22+J23+J24+J25+J26+J27+J28+J29+J30</f>
        <v>34062.129999999983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11640.67</v>
      </c>
      <c r="G21" s="31">
        <v>2.81</v>
      </c>
      <c r="H21" s="32">
        <f t="shared" ref="H21:H30" si="1">ROUND((F21*G21*K21)/1000,5)</f>
        <v>32.710279999999997</v>
      </c>
      <c r="I21" s="31">
        <f t="shared" si="0"/>
        <v>32.710279999999997</v>
      </c>
      <c r="J21" s="31">
        <f t="shared" ref="J21:J29" si="2">ROUND(F21*G21*K21,2)</f>
        <v>32710.28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218</v>
      </c>
      <c r="G26" s="31">
        <v>2.64</v>
      </c>
      <c r="H26" s="32">
        <f t="shared" si="1"/>
        <v>0.57552000000000003</v>
      </c>
      <c r="I26" s="31">
        <f t="shared" si="0"/>
        <v>0.57552000000000003</v>
      </c>
      <c r="J26" s="31">
        <f t="shared" si="2"/>
        <v>575.52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783</v>
      </c>
      <c r="G27" s="31">
        <v>5.07</v>
      </c>
      <c r="H27" s="32">
        <f t="shared" si="1"/>
        <v>0.3407</v>
      </c>
      <c r="I27" s="31">
        <f t="shared" si="0"/>
        <v>0.3407</v>
      </c>
      <c r="J27" s="31">
        <f t="shared" si="2"/>
        <v>340.7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686</v>
      </c>
      <c r="G28" s="31">
        <v>2.52</v>
      </c>
      <c r="H28" s="32">
        <f t="shared" si="1"/>
        <v>5.2920000000000002E-2</v>
      </c>
      <c r="I28" s="31">
        <f t="shared" si="0"/>
        <v>5.2920000000000002E-2</v>
      </c>
      <c r="J28" s="31">
        <f t="shared" si="2"/>
        <v>52.92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27.3003</v>
      </c>
      <c r="I31" s="31">
        <f>I32+I33+I34</f>
        <v>27.3003</v>
      </c>
      <c r="J31" s="31">
        <f>J32+J33+J34</f>
        <v>27300.3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1010</v>
      </c>
      <c r="G32" s="31">
        <v>2.0099999999999998</v>
      </c>
      <c r="H32" s="32">
        <f>ROUND(F32*G32*K32/1000,5)</f>
        <v>4.0602</v>
      </c>
      <c r="I32" s="31">
        <f>H32</f>
        <v>4.0602</v>
      </c>
      <c r="J32" s="31">
        <f>ROUND(H32*1000,2)</f>
        <v>4060.2</v>
      </c>
      <c r="K32" s="3">
        <v>2</v>
      </c>
      <c r="L32" s="38"/>
      <c r="M32" s="38">
        <v>1010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1010</v>
      </c>
      <c r="G33" s="31">
        <v>7.67</v>
      </c>
      <c r="H33" s="32">
        <f>ROUND(G33*F33*K33/1000,5)</f>
        <v>23.240100000000002</v>
      </c>
      <c r="I33" s="31">
        <f>H33</f>
        <v>23.240100000000002</v>
      </c>
      <c r="J33" s="31">
        <f>ROUND(H33*1000,2)</f>
        <v>23240.1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646.16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1453.8600000000001</v>
      </c>
      <c r="G38" s="31">
        <v>1.65</v>
      </c>
      <c r="H38" s="32">
        <f>ROUND((F38*G38*K38)/1000,5)</f>
        <v>2.3988700000000001</v>
      </c>
      <c r="I38" s="31">
        <f>H38</f>
        <v>2.3988700000000001</v>
      </c>
      <c r="J38" s="31">
        <f>ROUND(F38*G38*K38,2)</f>
        <v>2398.87</v>
      </c>
      <c r="K38" s="3">
        <v>1</v>
      </c>
      <c r="L38" s="38">
        <f>M37+M38</f>
        <v>1453.8600000000001</v>
      </c>
      <c r="M38" s="38">
        <v>807.7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61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0.24199999999999999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5.6399876000000289</v>
      </c>
      <c r="I46" s="71">
        <f>I47+I53+I63+I68+I77+I85+I98+I103</f>
        <v>5.6399876000000289</v>
      </c>
      <c r="J46" s="72">
        <f>J47+J53+J63+J68+J77+J85+J98+J103</f>
        <v>5470.79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0.28199999999999997</v>
      </c>
      <c r="I47" s="25">
        <f>I48+I49+I50+I51+I52</f>
        <v>0</v>
      </c>
      <c r="J47" s="23">
        <f>J48+J49+J50+J51+J52</f>
        <v>282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0.16919999999999999</v>
      </c>
      <c r="I49" s="31"/>
      <c r="J49" s="31">
        <f>ROUND(H49*1000,2)</f>
        <v>169.2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0.1128</v>
      </c>
      <c r="I50" s="31"/>
      <c r="J50" s="31">
        <f>ROUND(H50*1000,2)</f>
        <v>112.8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0.39479999999999998</v>
      </c>
      <c r="I53" s="26">
        <f>I54+I55+I56+I57+I58+I59+I60+I61+I62</f>
        <v>0</v>
      </c>
      <c r="J53" s="23">
        <f>J54+J55+J56+J57+J58+J59+J60+J61+J62</f>
        <v>394.8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0.39479999999999998</v>
      </c>
      <c r="I59" s="31"/>
      <c r="J59" s="31">
        <f t="shared" si="3"/>
        <v>394.8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0.50760000000000005</v>
      </c>
      <c r="I68" s="26">
        <f>I69+I70+I71+I72+I75+I76</f>
        <v>0</v>
      </c>
      <c r="J68" s="23">
        <f>J69+J70+J71+J72+J73+J74+J75+J76</f>
        <v>507.6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0.50760000000000005</v>
      </c>
      <c r="I76" s="31"/>
      <c r="J76" s="31">
        <f>ROUND(H76*1000,2)</f>
        <v>507.6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0.78959999999999997</v>
      </c>
      <c r="I77" s="26">
        <f>I78+I79+I80+I81+I82+I83+I84</f>
        <v>0</v>
      </c>
      <c r="J77" s="23">
        <f>J78+J79+J80+J81+J82+J83+J84</f>
        <v>620.4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0.39479999999999998</v>
      </c>
      <c r="I78" s="31"/>
      <c r="J78" s="31">
        <f t="shared" ref="J78:J83" si="4">ROUND(H78*1000,2)</f>
        <v>394.8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0.22559999999999999</v>
      </c>
      <c r="I81" s="31"/>
      <c r="J81" s="31">
        <f t="shared" si="4"/>
        <v>225.6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0.16919999999999999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1.9176</v>
      </c>
      <c r="I85" s="26">
        <f>I86+I87+I88+I89+I90+I91+I92+I93+I94+I95+I96+I97</f>
        <v>0</v>
      </c>
      <c r="J85" s="23">
        <f>J86+J87+J88+J89+J90+J91+J92+J93+J94+J95+J96+J97</f>
        <v>1917.6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0.67679999999999996</v>
      </c>
      <c r="I90" s="31"/>
      <c r="J90" s="31">
        <f t="shared" si="5"/>
        <v>676.8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0.90239999999999998</v>
      </c>
      <c r="I96" s="31"/>
      <c r="J96" s="31">
        <f t="shared" si="5"/>
        <v>902.4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0.33839999999999998</v>
      </c>
      <c r="I97" s="31"/>
      <c r="J97" s="31">
        <f t="shared" si="5"/>
        <v>338.4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0.22559999999999999</v>
      </c>
      <c r="I98" s="26">
        <f>I99+I100+I101+I102</f>
        <v>0</v>
      </c>
      <c r="J98" s="23">
        <f>J99+J100+J101+J102</f>
        <v>225.6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0.22559999999999999</v>
      </c>
      <c r="I99" s="31">
        <v>0</v>
      </c>
      <c r="J99" s="31">
        <f>ROUND(H99*1000,2)</f>
        <v>225.6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1.5227876000000287</v>
      </c>
      <c r="I103" s="25">
        <f>I104+I105+I106+I107+I108</f>
        <v>5.6399876000000289</v>
      </c>
      <c r="J103" s="23">
        <f>J104+J105+J106+J107+J108</f>
        <v>1522.79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0.36659999999999998</v>
      </c>
      <c r="I106" s="31"/>
      <c r="J106" s="31">
        <f>ROUND(H106*1000,2)</f>
        <v>366.6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1.1561876000000286</v>
      </c>
      <c r="I108" s="34">
        <f>J197-I138-H181</f>
        <v>5.6399876000000289</v>
      </c>
      <c r="J108" s="31">
        <f>ROUND(H108*1000,2)</f>
        <v>1156.19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38.180184400000066</v>
      </c>
      <c r="I109" s="71">
        <f>I110+I111+I112+I113+I114+I115+I116+I117+I118+I119+I120+I121+I122+I123+I124+I125+I126+I127+I128+I129+I130+I131+I132+I133+I134+I135+I136+I137+I138</f>
        <v>38.185184400000054</v>
      </c>
      <c r="J109" s="72">
        <f>J110+J111+J112+J113+J114+J115+J116+J117+J118+J119+J120+J121+J122+J123+J124+J125+J126+J127+J128+J129+J130+J131+J132+J133+J134+J135+J136+J137+J138</f>
        <v>36978.620000000003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858.26</v>
      </c>
      <c r="H110" s="33">
        <f>ROUND(($I$138*0.05),5)</f>
        <v>0.85826000000000002</v>
      </c>
      <c r="I110" s="31"/>
      <c r="J110" s="31">
        <f t="shared" ref="J110:J137" si="6">ROUND(H110*1000,2)</f>
        <v>858.26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4291.2999999999993</v>
      </c>
      <c r="H111" s="33">
        <f>ROUND(($I$138*0.25),5)</f>
        <v>4.2912999999999997</v>
      </c>
      <c r="I111" s="31"/>
      <c r="J111" s="31">
        <f t="shared" si="6"/>
        <v>4291.3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2059.8200000000002</v>
      </c>
      <c r="H116" s="32">
        <f>ROUND(($I$138*0.12),5)</f>
        <v>2.0598200000000002</v>
      </c>
      <c r="I116" s="31"/>
      <c r="J116" s="31">
        <f t="shared" si="6"/>
        <v>2059.8200000000002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2574.7800000000002</v>
      </c>
      <c r="H125" s="32">
        <f>ROUND(($I$138*0.15),5)</f>
        <v>2.5747800000000001</v>
      </c>
      <c r="I125" s="31"/>
      <c r="J125" s="31">
        <f t="shared" si="6"/>
        <v>2574.7800000000002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1888.1699999999998</v>
      </c>
      <c r="H126" s="32">
        <f>ROUND(($I$138*0.11),5)</f>
        <v>1.8881699999999999</v>
      </c>
      <c r="I126" s="31"/>
      <c r="J126" s="31">
        <f t="shared" si="6"/>
        <v>1888.17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1201.56</v>
      </c>
      <c r="H128" s="32">
        <f>ROUND(($I$138*0.07),5)</f>
        <v>1.20156</v>
      </c>
      <c r="I128" s="31"/>
      <c r="J128" s="31">
        <f t="shared" si="6"/>
        <v>1201.56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3089.73</v>
      </c>
      <c r="H129" s="32">
        <f>ROUND(($I$138*0.18),5)</f>
        <v>3.0897299999999999</v>
      </c>
      <c r="I129" s="31"/>
      <c r="J129" s="31">
        <f t="shared" si="6"/>
        <v>3089.73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1.2015644000000569</v>
      </c>
      <c r="I138" s="34">
        <f>J197*0.7</f>
        <v>17.165184400000058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16.649999999999999</v>
      </c>
      <c r="I165" s="72">
        <f>I166+I167+I168</f>
        <v>16.649999999999999</v>
      </c>
      <c r="J165" s="72">
        <f>J166+J167+J168</f>
        <v>16650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16650</v>
      </c>
      <c r="H166" s="34">
        <v>16.649999999999999</v>
      </c>
      <c r="I166" s="31">
        <v>16.649999999999999</v>
      </c>
      <c r="J166" s="31">
        <f>ROUND(H166*1000,2)</f>
        <v>16650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46.515999999999998</v>
      </c>
      <c r="I169" s="72">
        <f>I170+I171+I172</f>
        <v>46.52</v>
      </c>
      <c r="J169" s="72">
        <f>J170+J171+J172</f>
        <v>46516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46516</v>
      </c>
      <c r="H170" s="32">
        <v>46.515999999999998</v>
      </c>
      <c r="I170" s="35">
        <v>46.52</v>
      </c>
      <c r="J170" s="31">
        <f>ROUND(H170*1000,2)</f>
        <v>46516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48.183</v>
      </c>
      <c r="I173" s="72">
        <v>48.18</v>
      </c>
      <c r="J173" s="72">
        <f>ROUND(H173*1000,2)</f>
        <v>48183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17.818000000000001</v>
      </c>
      <c r="I174" s="72">
        <v>17.82</v>
      </c>
      <c r="J174" s="72">
        <f>ROUND(H174*1000,2)</f>
        <v>17818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1.71652</v>
      </c>
      <c r="I178" s="72">
        <f>I179+I180+I181</f>
        <v>60.48</v>
      </c>
      <c r="J178" s="72">
        <f>J179+J180+J181</f>
        <v>1716.52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1.71652</v>
      </c>
      <c r="I181" s="31">
        <v>60.48</v>
      </c>
      <c r="J181" s="31">
        <f>ROUND(H181*1000,2)</f>
        <v>1716.52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397.16778000000005</v>
      </c>
      <c r="I194" s="62">
        <f>I10+I9+I42+I46+I109+I139+I151+I155+I160+I165+I169+I173+I174+I175+I178+I45</f>
        <v>582.05248200000005</v>
      </c>
      <c r="J194" s="63">
        <f ca="1">J10+J9+J42+J46+J109+J139+J151+J155+J160+J165+J169+J173+J174+J175+J178+J45</f>
        <v>446085.9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397.16778000000005</v>
      </c>
      <c r="I195" s="31">
        <f>J195/1000</f>
        <v>1078.7613600000002</v>
      </c>
      <c r="J195" s="31">
        <v>1078761.3600000001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582.05248200000005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496.70887800000014</v>
      </c>
      <c r="J197" s="82">
        <v>24.521692000000087</v>
      </c>
    </row>
    <row r="198" spans="1:75" hidden="1" x14ac:dyDescent="0.25">
      <c r="H198" s="49">
        <f>H9+H10+H42+H45+H46+H109+H139+H151+H155+H160+H165+H169+H173+H174+H175+H178+H182</f>
        <v>397.16778000000005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FFC000"/>
    <pageSetUpPr fitToPage="1"/>
  </sheetPr>
  <dimension ref="A1:CQ209"/>
  <sheetViews>
    <sheetView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488.4</v>
      </c>
      <c r="I9" s="72">
        <v>488.4</v>
      </c>
      <c r="J9" s="72">
        <f>ROUND(H9*1000,2)</f>
        <v>488400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418.08032999999995</v>
      </c>
      <c r="I10" s="76">
        <f>I11+I12+I13+I14+I15+I16+I20+I31+I35+I38+I39+I40+I41+I19</f>
        <v>416.73608999999993</v>
      </c>
      <c r="J10" s="72">
        <f>J11+J12+J13+J14+J15+J16+J20+J31+J35+J38+J39+J40+J41+J19</f>
        <v>416736.09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145.43</v>
      </c>
      <c r="G11" s="31">
        <v>2.29</v>
      </c>
      <c r="H11" s="34">
        <f>ROUND((F11*G11*K11)/1000,5)</f>
        <v>99.577380000000005</v>
      </c>
      <c r="I11" s="31">
        <f t="shared" ref="I11:I30" si="0">H11</f>
        <v>99.577380000000005</v>
      </c>
      <c r="J11" s="31">
        <f>ROUND(F11*G11*K11,2)</f>
        <v>99577.38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872.56999999999994</v>
      </c>
      <c r="G12" s="31">
        <v>2</v>
      </c>
      <c r="H12" s="34">
        <f>ROUND((F12*G12*C12)/1000,5)</f>
        <v>90.747280000000003</v>
      </c>
      <c r="I12" s="31">
        <f t="shared" si="0"/>
        <v>90.747280000000003</v>
      </c>
      <c r="J12" s="31">
        <f>ROUND(F12*G12*K12,2)</f>
        <v>90747.28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42</v>
      </c>
      <c r="G13" s="31">
        <v>3.04</v>
      </c>
      <c r="H13" s="34">
        <f>ROUND((F13*G13*K13)/1000,5)</f>
        <v>38.176319999999997</v>
      </c>
      <c r="I13" s="31">
        <f t="shared" si="0"/>
        <v>38.176319999999997</v>
      </c>
      <c r="J13" s="31">
        <f>ROUND(F13*G13*K13,2)</f>
        <v>38176.32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42</v>
      </c>
      <c r="G14" s="31">
        <v>19.350000000000001</v>
      </c>
      <c r="H14" s="32">
        <f>ROUND((F14*G14*K14)/1000,5)</f>
        <v>42.260399999999997</v>
      </c>
      <c r="I14" s="31">
        <f t="shared" si="0"/>
        <v>42.260399999999997</v>
      </c>
      <c r="J14" s="31">
        <f>ROUND(F14*G14*K14,2)</f>
        <v>42260.4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32.65164</v>
      </c>
      <c r="I16" s="31">
        <f t="shared" si="0"/>
        <v>32.65164</v>
      </c>
      <c r="J16" s="31">
        <f>J17+J18</f>
        <v>32651.64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145.43</v>
      </c>
      <c r="G17" s="31">
        <v>3.29</v>
      </c>
      <c r="H17" s="32">
        <f>ROUND((F17*G17*C17)/1000,5)</f>
        <v>5.7415799999999999</v>
      </c>
      <c r="I17" s="31">
        <f t="shared" si="0"/>
        <v>5.7415799999999999</v>
      </c>
      <c r="J17" s="31">
        <f>ROUND(F17*G17*K17,2)</f>
        <v>5741.58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872.56999999999994</v>
      </c>
      <c r="G18" s="31">
        <v>2.57</v>
      </c>
      <c r="H18" s="32">
        <f>ROUND((F18*G18*C18)/1000,5)</f>
        <v>26.910060000000001</v>
      </c>
      <c r="I18" s="31">
        <f t="shared" si="0"/>
        <v>26.910060000000001</v>
      </c>
      <c r="J18" s="31">
        <f>ROUND(F18*G18*K18,2)</f>
        <v>26910.06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176.4</v>
      </c>
      <c r="G19" s="31">
        <v>8.43</v>
      </c>
      <c r="H19" s="32">
        <f>ROUND((F19*G19*K19)/1000,5)</f>
        <v>1.48705</v>
      </c>
      <c r="I19" s="31">
        <f t="shared" si="0"/>
        <v>1.48705</v>
      </c>
      <c r="J19" s="31">
        <f>ROUND(F19*G19*K19,2)</f>
        <v>1487.05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10.890709999999999</v>
      </c>
      <c r="I20" s="31">
        <f t="shared" si="0"/>
        <v>10.890709999999999</v>
      </c>
      <c r="J20" s="31">
        <f>J21+J22+J23+J24+J25+J26+J27+J28+J29+J30</f>
        <v>10890.71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785</v>
      </c>
      <c r="G21" s="31">
        <v>2.81</v>
      </c>
      <c r="H21" s="32">
        <f t="shared" ref="H21:H30" si="1">ROUND((F21*G21*K21)/1000,5)</f>
        <v>8.1602399999999999</v>
      </c>
      <c r="I21" s="31">
        <f t="shared" si="0"/>
        <v>8.1602399999999999</v>
      </c>
      <c r="J21" s="31">
        <f t="shared" ref="J21:J30" si="2">ROUND(F21*G21*K21,2)</f>
        <v>8160.24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786</v>
      </c>
      <c r="G22" s="31">
        <v>1.75</v>
      </c>
      <c r="H22" s="32">
        <f t="shared" si="1"/>
        <v>0.14699999999999999</v>
      </c>
      <c r="I22" s="31">
        <f t="shared" si="0"/>
        <v>0.14699999999999999</v>
      </c>
      <c r="J22" s="31">
        <f t="shared" si="2"/>
        <v>147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787</v>
      </c>
      <c r="G23" s="31">
        <v>4.0999999999999996</v>
      </c>
      <c r="H23" s="32">
        <f t="shared" si="1"/>
        <v>1.15374</v>
      </c>
      <c r="I23" s="31">
        <f t="shared" si="0"/>
        <v>1.15374</v>
      </c>
      <c r="J23" s="31">
        <f t="shared" si="2"/>
        <v>1153.74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788</v>
      </c>
      <c r="G24" s="31">
        <v>4.08</v>
      </c>
      <c r="H24" s="32">
        <f t="shared" si="1"/>
        <v>0.10796</v>
      </c>
      <c r="I24" s="31">
        <f t="shared" si="0"/>
        <v>0.10796</v>
      </c>
      <c r="J24" s="31">
        <f t="shared" si="2"/>
        <v>107.96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789</v>
      </c>
      <c r="G25" s="31">
        <v>3.93</v>
      </c>
      <c r="H25" s="32">
        <f t="shared" si="1"/>
        <v>0.14443</v>
      </c>
      <c r="I25" s="31">
        <f t="shared" si="0"/>
        <v>0.14443</v>
      </c>
      <c r="J25" s="31">
        <f t="shared" si="2"/>
        <v>144.43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790</v>
      </c>
      <c r="G26" s="31">
        <v>2.64</v>
      </c>
      <c r="H26" s="32">
        <f t="shared" si="1"/>
        <v>0.34055999999999997</v>
      </c>
      <c r="I26" s="31">
        <f t="shared" si="0"/>
        <v>0.34055999999999997</v>
      </c>
      <c r="J26" s="31">
        <f t="shared" si="2"/>
        <v>340.56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679</v>
      </c>
      <c r="G27" s="31">
        <v>5.07</v>
      </c>
      <c r="H27" s="32">
        <f t="shared" si="1"/>
        <v>0.11357</v>
      </c>
      <c r="I27" s="31">
        <f t="shared" si="0"/>
        <v>0.11357</v>
      </c>
      <c r="J27" s="31">
        <f t="shared" si="2"/>
        <v>113.57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125</v>
      </c>
      <c r="G28" s="31">
        <v>2.52</v>
      </c>
      <c r="H28" s="32">
        <f t="shared" si="1"/>
        <v>1.7639999999999999E-2</v>
      </c>
      <c r="I28" s="31">
        <f t="shared" si="0"/>
        <v>1.7639999999999999E-2</v>
      </c>
      <c r="J28" s="31">
        <f t="shared" si="2"/>
        <v>17.64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33.922649999999997</v>
      </c>
      <c r="I31" s="31">
        <f>I32+I33+I34</f>
        <v>33.922649999999997</v>
      </c>
      <c r="J31" s="31">
        <f>J32+J33+J34</f>
        <v>33922.65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1255</v>
      </c>
      <c r="G32" s="31">
        <v>2.0099999999999998</v>
      </c>
      <c r="H32" s="32">
        <f>ROUND(F32*G32*K32/1000,5)</f>
        <v>5.0450999999999997</v>
      </c>
      <c r="I32" s="31">
        <f>H32</f>
        <v>5.0450999999999997</v>
      </c>
      <c r="J32" s="31">
        <f>ROUND(H32*1000,2)</f>
        <v>5045.1000000000004</v>
      </c>
      <c r="K32" s="3">
        <v>2</v>
      </c>
      <c r="L32" s="38"/>
      <c r="M32" s="38">
        <v>1255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1255</v>
      </c>
      <c r="G33" s="31">
        <v>7.67</v>
      </c>
      <c r="H33" s="32">
        <f>ROUND(G33*F33*K33/1000,5)</f>
        <v>28.877549999999999</v>
      </c>
      <c r="I33" s="31">
        <f>H33</f>
        <v>28.877549999999999</v>
      </c>
      <c r="J33" s="31">
        <f>ROUND(H33*1000,2)</f>
        <v>28877.55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1.3442400000000001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12</v>
      </c>
      <c r="G37" s="31">
        <v>56.01</v>
      </c>
      <c r="H37" s="32">
        <f>ROUND(G37*F37*C37/1000,5)</f>
        <v>1.3442400000000001</v>
      </c>
      <c r="I37" s="31"/>
      <c r="J37" s="31"/>
      <c r="L37" s="38"/>
      <c r="M37" s="38">
        <v>908.16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2043.3600000000001</v>
      </c>
      <c r="G38" s="31">
        <v>1.65</v>
      </c>
      <c r="H38" s="32">
        <f>ROUND((F38*G38*K38)/1000,5)</f>
        <v>3.37154</v>
      </c>
      <c r="I38" s="31">
        <f>H38</f>
        <v>3.37154</v>
      </c>
      <c r="J38" s="31">
        <f>ROUND(F38*G38*K38,2)</f>
        <v>3371.54</v>
      </c>
      <c r="K38" s="3">
        <v>1</v>
      </c>
      <c r="L38" s="38">
        <f>M37+M38</f>
        <v>2043.3600000000001</v>
      </c>
      <c r="M38" s="38">
        <v>1135.2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24</v>
      </c>
      <c r="G39" s="31">
        <v>8.32</v>
      </c>
      <c r="H39" s="32">
        <f>ROUND((F39*G39*K39)/1000,5)</f>
        <v>59.704320000000003</v>
      </c>
      <c r="I39" s="31">
        <f>H39</f>
        <v>59.704320000000003</v>
      </c>
      <c r="J39" s="31">
        <f>ROUND(F39*G39*K39,2)</f>
        <v>59704.32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81.917720000000003</v>
      </c>
      <c r="I42" s="72">
        <f>I43+I44</f>
        <v>81.917720000000003</v>
      </c>
      <c r="J42" s="72">
        <f>J43+J44</f>
        <v>81917.72</v>
      </c>
      <c r="K42" s="73"/>
      <c r="Q42" s="74" t="s">
        <v>327</v>
      </c>
      <c r="R42" s="74">
        <v>254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1.01</v>
      </c>
      <c r="G43" s="31">
        <v>222.21</v>
      </c>
      <c r="H43" s="32">
        <f>ROUND((F43*G43*K43)/1000,5)</f>
        <v>81.917720000000003</v>
      </c>
      <c r="I43" s="31">
        <f>H43</f>
        <v>81.917720000000003</v>
      </c>
      <c r="J43" s="31">
        <f>ROUND(H43*1000,2)</f>
        <v>81917.72</v>
      </c>
      <c r="K43" s="3">
        <v>365</v>
      </c>
      <c r="L43" s="38"/>
      <c r="M43" s="38"/>
      <c r="N43" s="4">
        <f>ROUND(R42*1.45/365,3)</f>
        <v>1.0089999999999999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186.15809900000005</v>
      </c>
      <c r="I46" s="71">
        <f>I47+I53+I63+I68+I77+I85+I98+I103</f>
        <v>186.15809900000005</v>
      </c>
      <c r="J46" s="72">
        <f>J47+J53+J63+J68+J77+J85+J98+J103</f>
        <v>180573.36000000002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9.3079000000000001</v>
      </c>
      <c r="I47" s="25">
        <f>I48+I49+I50+I51+I52</f>
        <v>0</v>
      </c>
      <c r="J47" s="23">
        <f>J48+J49+J50+J51+J52</f>
        <v>9307.9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5.58474</v>
      </c>
      <c r="I49" s="31"/>
      <c r="J49" s="31">
        <f>ROUND(H49*1000,2)</f>
        <v>5584.74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3.72316</v>
      </c>
      <c r="I50" s="31"/>
      <c r="J50" s="31">
        <f>ROUND(H50*1000,2)</f>
        <v>3723.16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13.03107</v>
      </c>
      <c r="I53" s="26">
        <f>I54+I55+I56+I57+I58+I59+I60+I61+I62</f>
        <v>0</v>
      </c>
      <c r="J53" s="23">
        <f>J54+J55+J56+J57+J58+J59+J60+J61+J62</f>
        <v>13031.07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13.03107</v>
      </c>
      <c r="I59" s="31"/>
      <c r="J59" s="31">
        <f t="shared" si="3"/>
        <v>13031.07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16.75423</v>
      </c>
      <c r="I68" s="26">
        <f>I69+I70+I71+I72+I75+I76</f>
        <v>0</v>
      </c>
      <c r="J68" s="23">
        <f>J69+J70+J71+J72+J73+J74+J75+J76</f>
        <v>16754.23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16.75423</v>
      </c>
      <c r="I76" s="31"/>
      <c r="J76" s="31">
        <f>ROUND(H76*1000,2)</f>
        <v>16754.23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26.06213</v>
      </c>
      <c r="I77" s="26">
        <f>I78+I79+I80+I81+I82+I83+I84</f>
        <v>0</v>
      </c>
      <c r="J77" s="23">
        <f>J78+J79+J80+J81+J82+J83+J84</f>
        <v>20477.39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13.03107</v>
      </c>
      <c r="I78" s="31"/>
      <c r="J78" s="31">
        <f t="shared" ref="J78:J83" si="4">ROUND(H78*1000,2)</f>
        <v>13031.07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7.4463200000000001</v>
      </c>
      <c r="I81" s="31"/>
      <c r="J81" s="31">
        <f t="shared" si="4"/>
        <v>7446.32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5.58474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63.293759999999992</v>
      </c>
      <c r="I85" s="26">
        <f>I86+I87+I88+I89+I90+I91+I92+I93+I94+I95+I96+I97</f>
        <v>0</v>
      </c>
      <c r="J85" s="23">
        <f>J86+J87+J88+J89+J90+J91+J92+J93+J94+J95+J96+J97</f>
        <v>63293.760000000002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22.33897</v>
      </c>
      <c r="I90" s="31"/>
      <c r="J90" s="31">
        <f t="shared" si="5"/>
        <v>22338.97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29.785299999999999</v>
      </c>
      <c r="I96" s="31"/>
      <c r="J96" s="31">
        <f t="shared" si="5"/>
        <v>29785.3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11.16949</v>
      </c>
      <c r="I97" s="31"/>
      <c r="J97" s="31">
        <f t="shared" si="5"/>
        <v>11169.49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7.4463200000000001</v>
      </c>
      <c r="I98" s="26">
        <f>I99+I100+I101+I102</f>
        <v>0</v>
      </c>
      <c r="J98" s="23">
        <f>J99+J100+J101+J102</f>
        <v>7446.32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7.4463200000000001</v>
      </c>
      <c r="I99" s="31">
        <v>0</v>
      </c>
      <c r="J99" s="31">
        <f>ROUND(H99*1000,2)</f>
        <v>7446.32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50.262689000000066</v>
      </c>
      <c r="I103" s="25">
        <f>I104+I105+I106+I107+I108</f>
        <v>186.15809900000005</v>
      </c>
      <c r="J103" s="23">
        <f>J104+J105+J106+J107+J108</f>
        <v>50262.69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12.10028</v>
      </c>
      <c r="I106" s="31"/>
      <c r="J106" s="31">
        <f>ROUND(H106*1000,2)</f>
        <v>12100.28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38.162409000000068</v>
      </c>
      <c r="I108" s="34">
        <f>J197-I138-H181</f>
        <v>186.15809900000005</v>
      </c>
      <c r="J108" s="31">
        <f>ROUND(H108*1000,2)</f>
        <v>38162.410000000003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598.09112099999993</v>
      </c>
      <c r="I109" s="71">
        <f>I110+I111+I112+I113+I114+I115+I116+I117+I118+I119+I120+I121+I122+I123+I124+I125+I126+I127+I128+I129+I130+I131+I132+I133+I134+I135+I136+I137+I138</f>
        <v>598.08812099999989</v>
      </c>
      <c r="J109" s="72">
        <f>J110+J111+J112+J113+J114+J115+J116+J117+J118+J119+J120+J121+J122+J123+J124+J125+J126+J127+J128+J129+J130+J131+J132+J133+J134+J135+J136+J137+J138</f>
        <v>558431.35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28328.41</v>
      </c>
      <c r="H110" s="33">
        <f>ROUND(($I$138*0.05),5)</f>
        <v>28.328410000000002</v>
      </c>
      <c r="I110" s="31"/>
      <c r="J110" s="31">
        <f t="shared" ref="J110:J137" si="6">ROUND(H110*1000,2)</f>
        <v>28328.41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141642.03</v>
      </c>
      <c r="H111" s="33">
        <f>ROUND(($I$138*0.25),5)</f>
        <v>141.64203000000001</v>
      </c>
      <c r="I111" s="31"/>
      <c r="J111" s="31">
        <f t="shared" si="6"/>
        <v>141642.03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67988.17</v>
      </c>
      <c r="H116" s="32">
        <f>ROUND(($I$138*0.12),5)</f>
        <v>67.988169999999997</v>
      </c>
      <c r="I116" s="31"/>
      <c r="J116" s="31">
        <f t="shared" si="6"/>
        <v>67988.17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31523</v>
      </c>
      <c r="H121" s="34">
        <v>31.523</v>
      </c>
      <c r="I121" s="31">
        <v>31.52</v>
      </c>
      <c r="J121" s="31">
        <f t="shared" si="6"/>
        <v>31523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84985.22</v>
      </c>
      <c r="H125" s="32">
        <f>ROUND(($I$138*0.15),5)</f>
        <v>84.985219999999998</v>
      </c>
      <c r="I125" s="31"/>
      <c r="J125" s="31">
        <f t="shared" si="6"/>
        <v>84985.22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62322.490000000005</v>
      </c>
      <c r="H126" s="32">
        <f>ROUND(($I$138*0.11),5)</f>
        <v>62.322490000000002</v>
      </c>
      <c r="I126" s="31"/>
      <c r="J126" s="31">
        <f t="shared" si="6"/>
        <v>62322.49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39659.770000000004</v>
      </c>
      <c r="H128" s="32">
        <f>ROUND(($I$138*0.07),5)</f>
        <v>39.659770000000002</v>
      </c>
      <c r="I128" s="31"/>
      <c r="J128" s="31">
        <f t="shared" si="6"/>
        <v>39659.769999999997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101982.26</v>
      </c>
      <c r="H129" s="32">
        <f>ROUND(($I$138*0.18),5)</f>
        <v>101.98226</v>
      </c>
      <c r="I129" s="31"/>
      <c r="J129" s="31">
        <f t="shared" si="6"/>
        <v>101982.26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39.659770999999921</v>
      </c>
      <c r="I138" s="34">
        <f>J197*0.7</f>
        <v>566.56812099999991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6.7616399999999999</v>
      </c>
      <c r="I139" s="72">
        <f>I140+I141+I142+I143+I144+I145+I146+I147+I148+I149+I150</f>
        <v>6.7616399999999999</v>
      </c>
      <c r="J139" s="72">
        <f ca="1">J140+J141+J142+J143+J144+J145+J146+J147+J148+J149+J150</f>
        <v>6997.68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3</v>
      </c>
      <c r="G144" s="40">
        <v>9.1300000000000008</v>
      </c>
      <c r="H144" s="32">
        <f>ROUND((F144*G144*K144)/1000,5)</f>
        <v>1.42428</v>
      </c>
      <c r="I144" s="35">
        <f>H144</f>
        <v>1.42428</v>
      </c>
      <c r="J144" s="31">
        <f t="shared" si="7"/>
        <v>1424.28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3</v>
      </c>
      <c r="G145" s="40">
        <v>63.36</v>
      </c>
      <c r="H145" s="32">
        <f>ROUND((F145*G145*K145)/1000,5)</f>
        <v>2.2809599999999999</v>
      </c>
      <c r="I145" s="35">
        <f>H145</f>
        <v>2.2809599999999999</v>
      </c>
      <c r="J145" s="31">
        <f t="shared" si="7"/>
        <v>2280.96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3</v>
      </c>
      <c r="G147" s="40">
        <v>11.41</v>
      </c>
      <c r="H147" s="32">
        <f>ROUND((F147*G147*K147)/1000,5)</f>
        <v>0.41076000000000001</v>
      </c>
      <c r="I147" s="35">
        <f>H147</f>
        <v>0.41076000000000001</v>
      </c>
      <c r="J147" s="31">
        <f t="shared" si="7"/>
        <v>410.76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3</v>
      </c>
      <c r="G148" s="40">
        <v>881.88</v>
      </c>
      <c r="H148" s="32">
        <f>ROUND((F148*G148*K148)/1000,5)</f>
        <v>2.6456400000000002</v>
      </c>
      <c r="I148" s="35">
        <f>H148</f>
        <v>2.6456400000000002</v>
      </c>
      <c r="J148" s="31">
        <f t="shared" si="7"/>
        <v>2645.64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115.87512</v>
      </c>
      <c r="I151" s="72">
        <f>I152+I153+I154</f>
        <v>115.88</v>
      </c>
      <c r="J151" s="72">
        <f ca="1">J152+J153+J154</f>
        <v>115875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4828.13</v>
      </c>
      <c r="H152" s="32">
        <f ca="1">ROUND((C152*F152*G152/1000),5)</f>
        <v>115.87512</v>
      </c>
      <c r="I152" s="35">
        <v>115.88</v>
      </c>
      <c r="J152" s="31">
        <f ca="1">ROUND(H152*1000,2)</f>
        <v>115875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137.01900000000001</v>
      </c>
      <c r="I169" s="72">
        <f>I170+I171+I172</f>
        <v>137.02000000000001</v>
      </c>
      <c r="J169" s="72">
        <f>J170+J171+J172</f>
        <v>137019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137019</v>
      </c>
      <c r="H170" s="32">
        <v>137.01900000000001</v>
      </c>
      <c r="I170" s="35">
        <v>137.02000000000001</v>
      </c>
      <c r="J170" s="31">
        <f>ROUND(H170*1000,2)</f>
        <v>137019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222.21600000000001</v>
      </c>
      <c r="I173" s="72">
        <v>222.22</v>
      </c>
      <c r="J173" s="72">
        <f>ROUND(H173*1000,2)</f>
        <v>222216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43.633000000000003</v>
      </c>
      <c r="I174" s="72">
        <v>43.63</v>
      </c>
      <c r="J174" s="72">
        <f>ROUND(H174*1000,2)</f>
        <v>43633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6.35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6.35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56.65681</v>
      </c>
      <c r="I178" s="72">
        <f>I179+I180+I181</f>
        <v>178.67</v>
      </c>
      <c r="J178" s="72">
        <f>J179+J180+J181</f>
        <v>56656.81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56.65681</v>
      </c>
      <c r="I181" s="31">
        <v>178.67</v>
      </c>
      <c r="J181" s="31">
        <f>ROUND(H181*1000,2)</f>
        <v>56656.81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2354.8088399999997</v>
      </c>
      <c r="I194" s="62">
        <f>I10+I9+I42+I46+I109+I139+I151+I155+I160+I165+I169+I173+I174+I175+I178+I45</f>
        <v>2481.8316699999996</v>
      </c>
      <c r="J194" s="63">
        <f ca="1">J10+J9+J42+J46+J109+J139+J151+J155+J160+J165+J169+J173+J174+J175+J178+J45</f>
        <v>1380990.47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2354.8088399999997</v>
      </c>
      <c r="I195" s="31">
        <f>J195/1000</f>
        <v>2840.4848999999999</v>
      </c>
      <c r="J195" s="31">
        <v>2840484.9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2481.8316699999996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358.65323000000035</v>
      </c>
      <c r="J197" s="82">
        <v>809.38302999999996</v>
      </c>
    </row>
    <row r="198" spans="1:75" hidden="1" x14ac:dyDescent="0.25">
      <c r="H198" s="49">
        <f>H9+H10+H42+H45+H46+H109+H139+H151+H155+H160+H165+H169+H173+H174+H175+H178+H182</f>
        <v>2354.8088399999997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00B0F0"/>
    <pageSetUpPr fitToPage="1"/>
  </sheetPr>
  <dimension ref="A1:CQ209"/>
  <sheetViews>
    <sheetView topLeftCell="A185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62.139174000000004</v>
      </c>
      <c r="I9" s="72">
        <v>108.5</v>
      </c>
      <c r="J9" s="72">
        <f>ROUND(H9*1000,2)</f>
        <v>62139.17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129.03545</v>
      </c>
      <c r="I10" s="76">
        <f>I11+I12+I13+I14+I15+I16+I20+I31+I35+I38+I39+I40+I41+I19</f>
        <v>129.03545</v>
      </c>
      <c r="J10" s="72">
        <f>J11+J12+J13+J14+J15+J16+J20+J31+J35+J38+J39+J40+J41+J19</f>
        <v>129035.45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86</v>
      </c>
      <c r="G11" s="31">
        <v>2.04</v>
      </c>
      <c r="H11" s="34">
        <f>ROUND((F11*G11*K11)/1000,5)</f>
        <v>52.456560000000003</v>
      </c>
      <c r="I11" s="31">
        <f>H11</f>
        <v>52.456560000000003</v>
      </c>
      <c r="J11" s="31">
        <f>ROUND(F11*G11*K11,2)</f>
        <v>52456.56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215</v>
      </c>
      <c r="G12" s="31">
        <v>1.78</v>
      </c>
      <c r="H12" s="34">
        <f>ROUND((F12*G12*C12)/1000,5)</f>
        <v>19.900400000000001</v>
      </c>
      <c r="I12" s="31">
        <f>H12</f>
        <v>19.900400000000001</v>
      </c>
      <c r="J12" s="31">
        <f>ROUND(F12*G12*K12,2)</f>
        <v>19900.400000000001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9.4221599999999999</v>
      </c>
      <c r="I16" s="31">
        <f t="shared" si="0"/>
        <v>9.4221599999999999</v>
      </c>
      <c r="J16" s="31">
        <f>J17+J18</f>
        <v>9422.16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86</v>
      </c>
      <c r="G17" s="31">
        <v>2.88</v>
      </c>
      <c r="H17" s="32">
        <f>ROUND((F17*G17*C17)/1000,5)</f>
        <v>2.9721600000000001</v>
      </c>
      <c r="I17" s="31">
        <f t="shared" si="0"/>
        <v>2.9721600000000001</v>
      </c>
      <c r="J17" s="31">
        <f>ROUND(F17*G17*K17,2)</f>
        <v>2972.16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215</v>
      </c>
      <c r="G18" s="31">
        <v>2.5</v>
      </c>
      <c r="H18" s="32">
        <f>ROUND((F18*G18*C18)/1000,5)</f>
        <v>6.45</v>
      </c>
      <c r="I18" s="31">
        <f t="shared" si="0"/>
        <v>6.45</v>
      </c>
      <c r="J18" s="31">
        <f>ROUND(F18*G18*K18,2)</f>
        <v>6450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58.8</v>
      </c>
      <c r="G19" s="31">
        <v>8.43</v>
      </c>
      <c r="H19" s="32">
        <f>ROUND((F19*G19*K19)/1000,5)</f>
        <v>0.49568000000000001</v>
      </c>
      <c r="I19" s="31">
        <f t="shared" si="0"/>
        <v>0.49568000000000001</v>
      </c>
      <c r="J19" s="31">
        <f>ROUND(F19*G19*K19,2)</f>
        <v>495.68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3.0376599999999998</v>
      </c>
      <c r="I20" s="31">
        <f t="shared" si="0"/>
        <v>3.0376599999999998</v>
      </c>
      <c r="J20" s="31">
        <f>J21+J22+J23+J24+J25+J26+J27+J28+J29+J30</f>
        <v>3037.66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792</v>
      </c>
      <c r="G21" s="31">
        <v>2.81</v>
      </c>
      <c r="H21" s="32">
        <f t="shared" ref="H21:H30" si="1">ROUND((F21*G21*K21)/1000,5)</f>
        <v>1.67757</v>
      </c>
      <c r="I21" s="31">
        <f t="shared" si="0"/>
        <v>1.67757</v>
      </c>
      <c r="J21" s="31">
        <f t="shared" ref="J21:J30" si="2">ROUND(F21*G21*K21,2)</f>
        <v>1677.57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630</v>
      </c>
      <c r="G22" s="31">
        <v>1.75</v>
      </c>
      <c r="H22" s="32">
        <f t="shared" si="1"/>
        <v>4.9000000000000002E-2</v>
      </c>
      <c r="I22" s="31">
        <f t="shared" si="0"/>
        <v>4.9000000000000002E-2</v>
      </c>
      <c r="J22" s="31">
        <f t="shared" si="2"/>
        <v>49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676</v>
      </c>
      <c r="G23" s="31">
        <v>4.0999999999999996</v>
      </c>
      <c r="H23" s="32">
        <f t="shared" si="1"/>
        <v>0.38457999999999998</v>
      </c>
      <c r="I23" s="31">
        <f t="shared" si="0"/>
        <v>0.38457999999999998</v>
      </c>
      <c r="J23" s="31">
        <f t="shared" si="2"/>
        <v>384.58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677</v>
      </c>
      <c r="G24" s="31">
        <v>4.08</v>
      </c>
      <c r="H24" s="32">
        <f t="shared" si="1"/>
        <v>3.5990000000000001E-2</v>
      </c>
      <c r="I24" s="31">
        <f t="shared" si="0"/>
        <v>3.5990000000000001E-2</v>
      </c>
      <c r="J24" s="31">
        <f t="shared" si="2"/>
        <v>35.99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678</v>
      </c>
      <c r="G25" s="31">
        <v>3.93</v>
      </c>
      <c r="H25" s="32">
        <f t="shared" si="1"/>
        <v>4.8140000000000002E-2</v>
      </c>
      <c r="I25" s="31">
        <f t="shared" si="0"/>
        <v>4.8140000000000002E-2</v>
      </c>
      <c r="J25" s="31">
        <f t="shared" si="2"/>
        <v>48.14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791</v>
      </c>
      <c r="G26" s="31">
        <v>2.64</v>
      </c>
      <c r="H26" s="32">
        <f t="shared" si="1"/>
        <v>0.11298999999999999</v>
      </c>
      <c r="I26" s="31">
        <f t="shared" si="0"/>
        <v>0.11298999999999999</v>
      </c>
      <c r="J26" s="31">
        <f t="shared" si="2"/>
        <v>112.99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793</v>
      </c>
      <c r="G27" s="31">
        <v>5.07</v>
      </c>
      <c r="H27" s="32">
        <f t="shared" si="1"/>
        <v>2.4340000000000001E-2</v>
      </c>
      <c r="I27" s="31">
        <f t="shared" si="0"/>
        <v>2.4340000000000001E-2</v>
      </c>
      <c r="J27" s="31">
        <f t="shared" si="2"/>
        <v>24.34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794</v>
      </c>
      <c r="G28" s="31">
        <v>2.52</v>
      </c>
      <c r="H28" s="32">
        <f t="shared" si="1"/>
        <v>3.7799999999999999E-3</v>
      </c>
      <c r="I28" s="31">
        <f t="shared" si="0"/>
        <v>3.7799999999999999E-3</v>
      </c>
      <c r="J28" s="31">
        <f t="shared" si="2"/>
        <v>3.78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38.703720000000004</v>
      </c>
      <c r="I31" s="31">
        <f>I32+I33+I34</f>
        <v>38.703720000000004</v>
      </c>
      <c r="J31" s="31">
        <f>J32+J33+J34</f>
        <v>38703.72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538</v>
      </c>
      <c r="G32" s="31">
        <v>2.0099999999999998</v>
      </c>
      <c r="H32" s="32">
        <f>ROUND(F32*G32*K32/1000,5)</f>
        <v>2.16276</v>
      </c>
      <c r="I32" s="31">
        <f>H32</f>
        <v>2.16276</v>
      </c>
      <c r="J32" s="31">
        <f>ROUND(H32*1000,2)</f>
        <v>2162.7600000000002</v>
      </c>
      <c r="K32" s="3">
        <v>2</v>
      </c>
      <c r="L32" s="38"/>
      <c r="M32" s="38">
        <v>538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538</v>
      </c>
      <c r="G33" s="31">
        <v>7.67</v>
      </c>
      <c r="H33" s="32">
        <f>ROUND(G33*F33*K33/1000,5)</f>
        <v>12.379379999999999</v>
      </c>
      <c r="I33" s="31">
        <f>H33</f>
        <v>12.379379999999999</v>
      </c>
      <c r="J33" s="31">
        <f>ROUND(H33*1000,2)</f>
        <v>12379.38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538</v>
      </c>
      <c r="G34" s="31">
        <v>14.97</v>
      </c>
      <c r="H34" s="32">
        <f>ROUND(G34*F34*K34/1000,5)</f>
        <v>24.161580000000001</v>
      </c>
      <c r="I34" s="31">
        <f>H34</f>
        <v>24.161580000000001</v>
      </c>
      <c r="J34" s="31">
        <f>ROUND(H34*1000,2)</f>
        <v>24161.58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288.88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649.98</v>
      </c>
      <c r="G38" s="31">
        <v>1.65</v>
      </c>
      <c r="H38" s="32">
        <f>ROUND((F38*G38*K38)/1000,5)</f>
        <v>1.07247</v>
      </c>
      <c r="I38" s="31">
        <f>H38</f>
        <v>1.07247</v>
      </c>
      <c r="J38" s="31">
        <f>ROUND(F38*G38*K38,2)</f>
        <v>1072.47</v>
      </c>
      <c r="K38" s="3">
        <v>1</v>
      </c>
      <c r="L38" s="38">
        <f>M37+M38</f>
        <v>649.98</v>
      </c>
      <c r="M38" s="38">
        <v>361.1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78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60.84649880000002</v>
      </c>
      <c r="I46" s="71">
        <f>I47+I53+I63+I68+I77+I85+I98+I103</f>
        <v>60.84649880000002</v>
      </c>
      <c r="J46" s="72">
        <f>J47+J53+J63+J68+J77+J85+J98+J103</f>
        <v>59021.11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3.0423200000000001</v>
      </c>
      <c r="I47" s="25">
        <f>I48+I49+I50+I51+I52</f>
        <v>0</v>
      </c>
      <c r="J47" s="23">
        <f>J48+J49+J50+J51+J52</f>
        <v>3042.32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1.8253900000000001</v>
      </c>
      <c r="I49" s="31"/>
      <c r="J49" s="31">
        <f>ROUND(H49*1000,2)</f>
        <v>1825.39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1.2169300000000001</v>
      </c>
      <c r="I50" s="31"/>
      <c r="J50" s="31">
        <f>ROUND(H50*1000,2)</f>
        <v>1216.93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4.2592499999999998</v>
      </c>
      <c r="I53" s="26">
        <f>I54+I55+I56+I57+I58+I59+I60+I61+I62</f>
        <v>0</v>
      </c>
      <c r="J53" s="23">
        <f>J54+J55+J56+J57+J58+J59+J60+J61+J62</f>
        <v>4259.25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4.2592499999999998</v>
      </c>
      <c r="I59" s="31"/>
      <c r="J59" s="31">
        <f t="shared" si="3"/>
        <v>4259.25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5.4761800000000003</v>
      </c>
      <c r="I68" s="26">
        <f>I69+I70+I71+I72+I75+I76</f>
        <v>0</v>
      </c>
      <c r="J68" s="23">
        <f>J69+J70+J71+J72+J73+J74+J75+J76</f>
        <v>5476.18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5.4761800000000003</v>
      </c>
      <c r="I76" s="31"/>
      <c r="J76" s="31">
        <f>ROUND(H76*1000,2)</f>
        <v>5476.18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8.5184999999999995</v>
      </c>
      <c r="I77" s="26">
        <f>I78+I79+I80+I81+I82+I83+I84</f>
        <v>0</v>
      </c>
      <c r="J77" s="23">
        <f>J78+J79+J80+J81+J82+J83+J84</f>
        <v>6693.1100000000006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4.2592499999999998</v>
      </c>
      <c r="I78" s="31"/>
      <c r="J78" s="31">
        <f t="shared" ref="J78:J83" si="4">ROUND(H78*1000,2)</f>
        <v>4259.25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2.4338600000000001</v>
      </c>
      <c r="I81" s="31"/>
      <c r="J81" s="31">
        <f t="shared" si="4"/>
        <v>2433.86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1.8253900000000001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20.687810000000002</v>
      </c>
      <c r="I85" s="26">
        <f>I86+I87+I88+I89+I90+I91+I92+I93+I94+I95+I96+I97</f>
        <v>0</v>
      </c>
      <c r="J85" s="23">
        <f>J86+J87+J88+J89+J90+J91+J92+J93+J94+J95+J96+J97</f>
        <v>20687.810000000001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7.3015800000000004</v>
      </c>
      <c r="I90" s="31"/>
      <c r="J90" s="31">
        <f t="shared" si="5"/>
        <v>7301.58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9.7354400000000005</v>
      </c>
      <c r="I96" s="31"/>
      <c r="J96" s="31">
        <f t="shared" si="5"/>
        <v>9735.44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3.6507900000000002</v>
      </c>
      <c r="I97" s="31"/>
      <c r="J97" s="31">
        <f t="shared" si="5"/>
        <v>3650.79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2.4338600000000001</v>
      </c>
      <c r="I98" s="26">
        <f>I99+I100+I101+I102</f>
        <v>0</v>
      </c>
      <c r="J98" s="23">
        <f>J99+J100+J101+J102</f>
        <v>2433.86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2.4338600000000001</v>
      </c>
      <c r="I99" s="31">
        <v>0</v>
      </c>
      <c r="J99" s="31">
        <f>ROUND(H99*1000,2)</f>
        <v>2433.86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16.428578800000018</v>
      </c>
      <c r="I103" s="25">
        <f>I104+I105+I106+I107+I108</f>
        <v>60.84649880000002</v>
      </c>
      <c r="J103" s="23">
        <f>J104+J105+J106+J107+J108</f>
        <v>16428.579999999998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3.9550200000000002</v>
      </c>
      <c r="I106" s="31"/>
      <c r="J106" s="31">
        <f>ROUND(H106*1000,2)</f>
        <v>3955.02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12.473558800000017</v>
      </c>
      <c r="I108" s="34">
        <f>J197-I138-H181</f>
        <v>60.84649880000002</v>
      </c>
      <c r="J108" s="31">
        <f>ROUND(H108*1000,2)</f>
        <v>12473.56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204.61099720000007</v>
      </c>
      <c r="I109" s="71">
        <f>I110+I111+I112+I113+I114+I115+I116+I117+I118+I119+I120+I121+I122+I123+I124+I125+I126+I127+I128+I129+I130+I131+I132+I133+I134+I135+I136+I137+I138</f>
        <v>204.61499720000006</v>
      </c>
      <c r="J109" s="72">
        <f>J110+J111+J112+J113+J114+J115+J116+J117+J118+J119+J120+J121+J122+J123+J124+J125+J126+J127+J128+J129+J130+J131+J132+J133+J134+J135+J136+J137+J138</f>
        <v>191648.05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9259.25</v>
      </c>
      <c r="H110" s="33">
        <f>ROUND(($I$138*0.05),5)</f>
        <v>9.2592499999999998</v>
      </c>
      <c r="I110" s="31"/>
      <c r="J110" s="31">
        <f t="shared" ref="J110:J137" si="6">ROUND(H110*1000,2)</f>
        <v>9259.25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46296.25</v>
      </c>
      <c r="H111" s="33">
        <f>ROUND(($I$138*0.25),5)</f>
        <v>46.296250000000001</v>
      </c>
      <c r="I111" s="31"/>
      <c r="J111" s="31">
        <f t="shared" si="6"/>
        <v>46296.25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22222.2</v>
      </c>
      <c r="H116" s="32">
        <f>ROUND(($I$138*0.12),5)</f>
        <v>22.222200000000001</v>
      </c>
      <c r="I116" s="31"/>
      <c r="J116" s="31">
        <f t="shared" si="6"/>
        <v>22222.2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19426</v>
      </c>
      <c r="H121" s="34">
        <v>19.425999999999998</v>
      </c>
      <c r="I121" s="31">
        <v>19.43</v>
      </c>
      <c r="J121" s="31">
        <f t="shared" si="6"/>
        <v>19426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27777.75</v>
      </c>
      <c r="H125" s="32">
        <f>ROUND(($I$138*0.15),5)</f>
        <v>27.777750000000001</v>
      </c>
      <c r="I125" s="31"/>
      <c r="J125" s="31">
        <f t="shared" si="6"/>
        <v>27777.75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20370.349999999999</v>
      </c>
      <c r="H126" s="32">
        <f>ROUND(($I$138*0.11),5)</f>
        <v>20.370349999999998</v>
      </c>
      <c r="I126" s="31"/>
      <c r="J126" s="31">
        <f t="shared" si="6"/>
        <v>20370.349999999999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12962.949999999999</v>
      </c>
      <c r="H128" s="32">
        <f>ROUND(($I$138*0.07),5)</f>
        <v>12.962949999999999</v>
      </c>
      <c r="I128" s="31"/>
      <c r="J128" s="31">
        <f t="shared" si="6"/>
        <v>12962.95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33333.300000000003</v>
      </c>
      <c r="H129" s="32">
        <f>ROUND(($I$138*0.18),5)</f>
        <v>33.333300000000001</v>
      </c>
      <c r="I129" s="31"/>
      <c r="J129" s="31">
        <f t="shared" si="6"/>
        <v>33333.300000000003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12.962947200000052</v>
      </c>
      <c r="I138" s="34">
        <f>J197*0.7</f>
        <v>185.18499720000005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69.48312</v>
      </c>
      <c r="I151" s="72">
        <f>I152+I153+I154</f>
        <v>69.48</v>
      </c>
      <c r="J151" s="72">
        <f ca="1">J152+J153+J154</f>
        <v>69483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2895.13</v>
      </c>
      <c r="H152" s="32">
        <f ca="1">ROUND((C152*F152*G152/1000),5)</f>
        <v>69.48312</v>
      </c>
      <c r="I152" s="35">
        <v>69.48</v>
      </c>
      <c r="J152" s="31">
        <f ca="1">ROUND(H152*1000,2)</f>
        <v>69483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14.276999999999999</v>
      </c>
      <c r="I165" s="72">
        <f>I166+I167+I168</f>
        <v>14.28</v>
      </c>
      <c r="J165" s="72">
        <f>J166+J167+J168</f>
        <v>14277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14277</v>
      </c>
      <c r="H166" s="34">
        <v>14.276999999999999</v>
      </c>
      <c r="I166" s="31">
        <v>14.28</v>
      </c>
      <c r="J166" s="31">
        <f>ROUND(H166*1000,2)</f>
        <v>14277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30.44</v>
      </c>
      <c r="I169" s="72">
        <f>I170+I171+I172</f>
        <v>30.44</v>
      </c>
      <c r="J169" s="72">
        <f>J170+J171+J172</f>
        <v>30440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30440</v>
      </c>
      <c r="H170" s="32">
        <v>30.44</v>
      </c>
      <c r="I170" s="35">
        <v>30.44</v>
      </c>
      <c r="J170" s="31">
        <f>ROUND(H170*1000,2)</f>
        <v>30440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22.44</v>
      </c>
      <c r="I173" s="72">
        <v>22.44</v>
      </c>
      <c r="J173" s="72">
        <f>ROUND(H173*1000,2)</f>
        <v>22440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9.6010000000000009</v>
      </c>
      <c r="I174" s="72">
        <v>9.6</v>
      </c>
      <c r="J174" s="72">
        <f>ROUND(H174*1000,2)</f>
        <v>9601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18.5185</v>
      </c>
      <c r="I178" s="72">
        <f>I179+I180+I181</f>
        <v>39.69</v>
      </c>
      <c r="J178" s="72">
        <f>J179+J180+J181</f>
        <v>18518.5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18.5185</v>
      </c>
      <c r="I181" s="31">
        <v>39.69</v>
      </c>
      <c r="J181" s="31">
        <f>ROUND(H181*1000,2)</f>
        <v>18518.5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621.39174000000025</v>
      </c>
      <c r="I194" s="62">
        <f>I10+I9+I42+I46+I109+I139+I151+I155+I160+I165+I169+I173+I174+I175+I178+I45</f>
        <v>688.92694600000027</v>
      </c>
      <c r="J194" s="63">
        <f ca="1">J10+J9+J42+J46+J109+J139+J151+J155+J160+J165+J169+J173+J174+J175+J178+J45</f>
        <v>351406.62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621.39174000000003</v>
      </c>
      <c r="I195" s="31">
        <f>J195/1000</f>
        <v>813.95819999999992</v>
      </c>
      <c r="J195" s="31">
        <v>813958.2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688.92694600000027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125.03125399999965</v>
      </c>
      <c r="J197" s="82">
        <v>264.54999600000008</v>
      </c>
    </row>
    <row r="198" spans="1:75" hidden="1" x14ac:dyDescent="0.25">
      <c r="H198" s="49">
        <f>H9+H10+H42+H45+H46+H109+H139+H151+H155+H160+H165+H169+H173+H174+H175+H178+H182</f>
        <v>621.39174000000025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tabColor rgb="FF92D05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11.694000000000001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23.41</v>
      </c>
      <c r="I9" s="72">
        <v>23.41</v>
      </c>
      <c r="J9" s="72">
        <f>ROUND(H9*1000,2)</f>
        <v>23410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30.987279999999998</v>
      </c>
      <c r="I10" s="76">
        <f>I11+I12+I13+I14+I15+I16+I20+I31+I35+I38+I39+I40+I41+I19</f>
        <v>30.987279999999998</v>
      </c>
      <c r="J10" s="72">
        <f>J11+J12+J13+J14+J15+J16+J20+J31+J35+J38+J39+J40+J41+J19</f>
        <v>28079.55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28.53</v>
      </c>
      <c r="G11" s="31">
        <v>1.67</v>
      </c>
      <c r="H11" s="34">
        <f>ROUND((F11*G11*K11)/1000,5)</f>
        <v>14.24588</v>
      </c>
      <c r="I11" s="31">
        <f>H11</f>
        <v>14.24588</v>
      </c>
      <c r="J11" s="31">
        <f>ROUND(F11*G11*K11,2)</f>
        <v>14245.88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42.8-F11</f>
        <v>14.269999999999996</v>
      </c>
      <c r="G12" s="31">
        <v>1.27</v>
      </c>
      <c r="H12" s="34">
        <f>ROUND((F12*G12*C12)/1000,5)</f>
        <v>1.8847799999999999</v>
      </c>
      <c r="I12" s="31">
        <f>H12</f>
        <v>1.8847799999999999</v>
      </c>
      <c r="J12" s="31">
        <f>ROUND(F12*G12*K12,2)</f>
        <v>942.39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3.9306900000000002</v>
      </c>
      <c r="I16" s="31">
        <f t="shared" ref="I16:I29" si="0">H16</f>
        <v>3.9306900000000002</v>
      </c>
      <c r="J16" s="31">
        <f>J17+J18</f>
        <v>1965.3500000000001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28.53</v>
      </c>
      <c r="G17" s="31">
        <v>4.07</v>
      </c>
      <c r="H17" s="32">
        <f>ROUND((F17*G17*C17)/1000,5)</f>
        <v>2.78681</v>
      </c>
      <c r="I17" s="31">
        <f t="shared" si="0"/>
        <v>2.78681</v>
      </c>
      <c r="J17" s="31">
        <f>ROUND(F17*G17*K17,2)</f>
        <v>1393.41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14.269999999999996</v>
      </c>
      <c r="G18" s="31">
        <v>3.34</v>
      </c>
      <c r="H18" s="32">
        <f>ROUND((F18*G18*C18)/1000,5)</f>
        <v>1.14388</v>
      </c>
      <c r="I18" s="31">
        <f t="shared" si="0"/>
        <v>1.14388</v>
      </c>
      <c r="J18" s="31">
        <f>ROUND(F18*G18*K18,2)</f>
        <v>571.94000000000005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12.6</v>
      </c>
      <c r="G19" s="31">
        <v>8.43</v>
      </c>
      <c r="H19" s="32">
        <f>ROUND((F19*G19*K19)/1000,5)</f>
        <v>0.10621999999999999</v>
      </c>
      <c r="I19" s="31">
        <f t="shared" si="0"/>
        <v>0.10621999999999999</v>
      </c>
      <c r="J19" s="31">
        <f>ROUND(F19*G19*K19,2)</f>
        <v>106.22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2.7107100000000002</v>
      </c>
      <c r="I20" s="31">
        <f t="shared" si="0"/>
        <v>2.7107100000000002</v>
      </c>
      <c r="J20" s="31">
        <f>J21+J22+J23+J24+J25+J26+J27+J28+J29+J30</f>
        <v>2710.71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0</v>
      </c>
      <c r="D21" s="30" t="s">
        <v>32</v>
      </c>
      <c r="E21" s="18" t="s">
        <v>335</v>
      </c>
      <c r="F21" s="31">
        <v>0</v>
      </c>
      <c r="G21" s="31">
        <v>2.81</v>
      </c>
      <c r="H21" s="32">
        <f t="shared" ref="H21:H30" si="1">ROUND((F21*G21*K21)/1000,5)</f>
        <v>0</v>
      </c>
      <c r="I21" s="31">
        <f t="shared" si="0"/>
        <v>0</v>
      </c>
      <c r="J21" s="31">
        <f t="shared" ref="J21:J29" si="2">ROUND(F21*G21*K21,2)</f>
        <v>0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187</v>
      </c>
      <c r="G22" s="31">
        <v>1.75</v>
      </c>
      <c r="H22" s="32">
        <f t="shared" si="1"/>
        <v>1.0500000000000001E-2</v>
      </c>
      <c r="I22" s="31">
        <f t="shared" si="0"/>
        <v>1.0500000000000001E-2</v>
      </c>
      <c r="J22" s="31">
        <f t="shared" si="2"/>
        <v>10.5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795</v>
      </c>
      <c r="G23" s="31">
        <v>4.0999999999999996</v>
      </c>
      <c r="H23" s="32">
        <f t="shared" si="1"/>
        <v>8.2409999999999997E-2</v>
      </c>
      <c r="I23" s="31">
        <f t="shared" si="0"/>
        <v>8.2409999999999997E-2</v>
      </c>
      <c r="J23" s="31">
        <f t="shared" si="2"/>
        <v>82.41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796</v>
      </c>
      <c r="G24" s="31">
        <v>4.08</v>
      </c>
      <c r="H24" s="32">
        <f t="shared" si="1"/>
        <v>7.7499999999999999E-3</v>
      </c>
      <c r="I24" s="31">
        <f t="shared" si="0"/>
        <v>7.7499999999999999E-3</v>
      </c>
      <c r="J24" s="31">
        <f t="shared" si="2"/>
        <v>7.75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797</v>
      </c>
      <c r="G25" s="31">
        <v>3.93</v>
      </c>
      <c r="H25" s="32">
        <f t="shared" si="1"/>
        <v>1.034E-2</v>
      </c>
      <c r="I25" s="31">
        <f t="shared" si="0"/>
        <v>1.034E-2</v>
      </c>
      <c r="J25" s="31">
        <f t="shared" si="2"/>
        <v>10.34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749.67</v>
      </c>
      <c r="G26" s="31">
        <v>2.64</v>
      </c>
      <c r="H26" s="32">
        <f t="shared" si="1"/>
        <v>1.9791300000000001</v>
      </c>
      <c r="I26" s="31">
        <f t="shared" si="0"/>
        <v>1.9791300000000001</v>
      </c>
      <c r="J26" s="31">
        <f t="shared" si="2"/>
        <v>1979.13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798</v>
      </c>
      <c r="G27" s="31">
        <v>5.07</v>
      </c>
      <c r="H27" s="32">
        <f t="shared" si="1"/>
        <v>0.51105999999999996</v>
      </c>
      <c r="I27" s="31">
        <f t="shared" si="0"/>
        <v>0.51105999999999996</v>
      </c>
      <c r="J27" s="31">
        <f t="shared" si="2"/>
        <v>511.06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595</v>
      </c>
      <c r="G28" s="31">
        <v>2.52</v>
      </c>
      <c r="H28" s="32">
        <f t="shared" si="1"/>
        <v>7.9380000000000006E-2</v>
      </c>
      <c r="I28" s="31">
        <f t="shared" si="0"/>
        <v>7.9380000000000006E-2</v>
      </c>
      <c r="J28" s="31">
        <f t="shared" si="2"/>
        <v>79.38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750</v>
      </c>
      <c r="G29" s="31">
        <v>2.0499999999999998</v>
      </c>
      <c r="H29" s="32">
        <f t="shared" si="1"/>
        <v>3.014E-2</v>
      </c>
      <c r="I29" s="31">
        <f t="shared" si="0"/>
        <v>3.014E-2</v>
      </c>
      <c r="J29" s="31">
        <f t="shared" si="2"/>
        <v>30.14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8.109</v>
      </c>
      <c r="I31" s="31">
        <f>I32+I33+I34</f>
        <v>8.109</v>
      </c>
      <c r="J31" s="31">
        <f>J32+J33+J34</f>
        <v>8109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300</v>
      </c>
      <c r="G32" s="31">
        <v>2.0099999999999998</v>
      </c>
      <c r="H32" s="32">
        <f>ROUND(F32*G32*K32/1000,5)</f>
        <v>1.206</v>
      </c>
      <c r="I32" s="31">
        <f>H32</f>
        <v>1.206</v>
      </c>
      <c r="J32" s="31">
        <f>ROUND(H32*1000,2)</f>
        <v>1206</v>
      </c>
      <c r="K32" s="3">
        <v>2</v>
      </c>
      <c r="L32" s="38"/>
      <c r="M32" s="38">
        <v>300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300</v>
      </c>
      <c r="G33" s="31">
        <v>7.67</v>
      </c>
      <c r="H33" s="32">
        <f>ROUND(G33*F33*K33/1000,5)</f>
        <v>6.9029999999999996</v>
      </c>
      <c r="I33" s="31">
        <f>H33</f>
        <v>6.9029999999999996</v>
      </c>
      <c r="J33" s="31">
        <f>ROUND(H33*1000,2)</f>
        <v>6903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0</v>
      </c>
      <c r="G38" s="31">
        <v>1.65</v>
      </c>
      <c r="H38" s="32">
        <f>ROUND((F38*G38*K38)/1000,5)</f>
        <v>0</v>
      </c>
      <c r="I38" s="31">
        <f>H38</f>
        <v>0</v>
      </c>
      <c r="J38" s="31">
        <f>ROUND(F38*G38*K38,2)</f>
        <v>0</v>
      </c>
      <c r="K38" s="3">
        <v>1</v>
      </c>
      <c r="L38" s="38">
        <f>M37+M38</f>
        <v>0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23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9.0999999999999998E-2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15.369264000000006</v>
      </c>
      <c r="I46" s="71">
        <f>I47+I53+I63+I68+I77+I85+I98+I103</f>
        <v>15.369264000000006</v>
      </c>
      <c r="J46" s="72">
        <f>J47+J53+J63+J68+J77+J85+J98+J103</f>
        <v>14908.18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0.76846999999999999</v>
      </c>
      <c r="I47" s="25">
        <f>I48+I49+I50+I51+I52</f>
        <v>0</v>
      </c>
      <c r="J47" s="23">
        <f>J48+J49+J50+J51+J52</f>
        <v>768.47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0.46107999999999999</v>
      </c>
      <c r="I49" s="31"/>
      <c r="J49" s="31">
        <f>ROUND(H49*1000,2)</f>
        <v>461.08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0.30739</v>
      </c>
      <c r="I50" s="31"/>
      <c r="J50" s="31">
        <f>ROUND(H50*1000,2)</f>
        <v>307.39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1.07585</v>
      </c>
      <c r="I53" s="26">
        <f>I54+I55+I56+I57+I58+I59+I60+I61+I62</f>
        <v>0</v>
      </c>
      <c r="J53" s="23">
        <f>J54+J55+J56+J57+J58+J59+J60+J61+J62</f>
        <v>1075.8499999999999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1.07585</v>
      </c>
      <c r="I59" s="31"/>
      <c r="J59" s="31">
        <f t="shared" si="3"/>
        <v>1075.8499999999999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1.38323</v>
      </c>
      <c r="I68" s="26">
        <f>I69+I70+I71+I72+I75+I76</f>
        <v>0</v>
      </c>
      <c r="J68" s="23">
        <f>J69+J70+J71+J72+J73+J74+J75+J76</f>
        <v>1383.23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1.38323</v>
      </c>
      <c r="I76" s="31"/>
      <c r="J76" s="31">
        <f>ROUND(H76*1000,2)</f>
        <v>1383.23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2.1516999999999999</v>
      </c>
      <c r="I77" s="26">
        <f>I78+I79+I80+I81+I82+I83+I84</f>
        <v>0</v>
      </c>
      <c r="J77" s="23">
        <f>J78+J79+J80+J81+J82+J83+J84</f>
        <v>1690.62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1.07585</v>
      </c>
      <c r="I78" s="31"/>
      <c r="J78" s="31">
        <f t="shared" ref="J78:J83" si="4">ROUND(H78*1000,2)</f>
        <v>1075.8499999999999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0.61477000000000004</v>
      </c>
      <c r="I81" s="31"/>
      <c r="J81" s="31">
        <f t="shared" si="4"/>
        <v>614.77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0.46107999999999999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5.2255500000000001</v>
      </c>
      <c r="I85" s="26">
        <f>I86+I87+I88+I89+I90+I91+I92+I93+I94+I95+I96+I97</f>
        <v>0</v>
      </c>
      <c r="J85" s="23">
        <f>J86+J87+J88+J89+J90+J91+J92+J93+J94+J95+J96+J97</f>
        <v>5225.5499999999993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1.8443099999999999</v>
      </c>
      <c r="I90" s="31"/>
      <c r="J90" s="31">
        <f t="shared" si="5"/>
        <v>1844.31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2.4590800000000002</v>
      </c>
      <c r="I96" s="31"/>
      <c r="J96" s="31">
        <f t="shared" si="5"/>
        <v>2459.08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0.92215999999999998</v>
      </c>
      <c r="I97" s="31"/>
      <c r="J97" s="31">
        <f t="shared" si="5"/>
        <v>922.16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0.61477000000000004</v>
      </c>
      <c r="I98" s="26">
        <f>I99+I100+I101+I102</f>
        <v>0</v>
      </c>
      <c r="J98" s="23">
        <f>J99+J100+J101+J102</f>
        <v>614.77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0.61477000000000004</v>
      </c>
      <c r="I99" s="31">
        <v>0</v>
      </c>
      <c r="J99" s="31">
        <f>ROUND(H99*1000,2)</f>
        <v>614.77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4.1496940000000055</v>
      </c>
      <c r="I103" s="25">
        <f>I104+I105+I106+I107+I108</f>
        <v>15.369264000000006</v>
      </c>
      <c r="J103" s="23">
        <f>J104+J105+J106+J107+J108</f>
        <v>4149.6900000000005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0.999</v>
      </c>
      <c r="I106" s="31"/>
      <c r="J106" s="31">
        <f>ROUND(H106*1000,2)</f>
        <v>999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3.1506940000000054</v>
      </c>
      <c r="I108" s="34">
        <f>J197-I138-H181</f>
        <v>15.369264000000006</v>
      </c>
      <c r="J108" s="31">
        <f>ROUND(H108*1000,2)</f>
        <v>3150.69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54.036016000000004</v>
      </c>
      <c r="I109" s="71">
        <f>I110+I111+I112+I113+I114+I115+I116+I117+I118+I119+I120+I121+I122+I123+I124+I125+I126+I127+I128+I129+I130+I131+I132+I133+I134+I135+I136+I137+I138</f>
        <v>54.036016000000004</v>
      </c>
      <c r="J109" s="72">
        <f>J110+J111+J112+J113+J114+J115+J116+J117+J118+J119+J120+J121+J122+J123+J124+J125+J126+J127+J128+J129+J130+J131+J132+J133+J134+J135+J136+J137+J138</f>
        <v>50761.68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2338.8000000000002</v>
      </c>
      <c r="H110" s="33">
        <f>ROUND(($I$138*0.05),5)</f>
        <v>2.3388</v>
      </c>
      <c r="I110" s="31"/>
      <c r="J110" s="31">
        <f t="shared" ref="J110:J137" si="6">ROUND(H110*1000,2)</f>
        <v>2338.8000000000002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11694</v>
      </c>
      <c r="H111" s="33">
        <f>ROUND(($I$138*0.25),5)</f>
        <v>11.694000000000001</v>
      </c>
      <c r="I111" s="31"/>
      <c r="J111" s="31">
        <f t="shared" si="6"/>
        <v>11694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5613.12</v>
      </c>
      <c r="H116" s="32">
        <f>ROUND(($I$138*0.12),5)</f>
        <v>5.6131200000000003</v>
      </c>
      <c r="I116" s="31"/>
      <c r="J116" s="31">
        <f t="shared" si="6"/>
        <v>5613.12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7260</v>
      </c>
      <c r="H121" s="34">
        <v>7.26</v>
      </c>
      <c r="I121" s="31">
        <v>7.26</v>
      </c>
      <c r="J121" s="31">
        <f t="shared" si="6"/>
        <v>7260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7016.4</v>
      </c>
      <c r="H125" s="32">
        <f>ROUND(($I$138*0.15),5)</f>
        <v>7.0164</v>
      </c>
      <c r="I125" s="31"/>
      <c r="J125" s="31">
        <f t="shared" si="6"/>
        <v>7016.4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5145.3600000000006</v>
      </c>
      <c r="H126" s="32">
        <f>ROUND(($I$138*0.11),5)</f>
        <v>5.1453600000000002</v>
      </c>
      <c r="I126" s="31"/>
      <c r="J126" s="31">
        <f t="shared" si="6"/>
        <v>5145.3599999999997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3274.3199999999997</v>
      </c>
      <c r="H128" s="32">
        <f>ROUND(($I$138*0.07),5)</f>
        <v>3.2743199999999999</v>
      </c>
      <c r="I128" s="31"/>
      <c r="J128" s="31">
        <f t="shared" si="6"/>
        <v>3274.32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8419.68</v>
      </c>
      <c r="H129" s="32">
        <f>ROUND(($I$138*0.18),5)</f>
        <v>8.4196799999999996</v>
      </c>
      <c r="I129" s="31"/>
      <c r="J129" s="31">
        <f t="shared" si="6"/>
        <v>8419.68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3.2743360000000035</v>
      </c>
      <c r="I138" s="34">
        <f>J197*0.7</f>
        <v>46.776016000000006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5.1180000000000003</v>
      </c>
      <c r="I165" s="72">
        <f>I166+I167+I168</f>
        <v>5.12</v>
      </c>
      <c r="J165" s="72">
        <f>J166+J167+J168</f>
        <v>5118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5118</v>
      </c>
      <c r="H166" s="34">
        <v>5.1180000000000003</v>
      </c>
      <c r="I166" s="31">
        <v>5.12</v>
      </c>
      <c r="J166" s="31">
        <f>ROUND(H166*1000,2)</f>
        <v>5118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6.5670000000000002</v>
      </c>
      <c r="I169" s="72">
        <f>I170+I171+I172</f>
        <v>6.57</v>
      </c>
      <c r="J169" s="72">
        <f>J170+J171+J172</f>
        <v>6567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6567</v>
      </c>
      <c r="H170" s="32">
        <v>6.5670000000000002</v>
      </c>
      <c r="I170" s="35">
        <v>6.57</v>
      </c>
      <c r="J170" s="31">
        <f>ROUND(H170*1000,2)</f>
        <v>6567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7.4889999999999999</v>
      </c>
      <c r="I173" s="72">
        <v>7.49</v>
      </c>
      <c r="J173" s="72">
        <f>ROUND(H173*1000,2)</f>
        <v>7489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4.6399999999999997</v>
      </c>
      <c r="I174" s="72">
        <v>4.6399999999999997</v>
      </c>
      <c r="J174" s="72">
        <f>ROUND(H174*1000,2)</f>
        <v>4640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4.6776</v>
      </c>
      <c r="I178" s="72">
        <f>I179+I180+I181</f>
        <v>8.5399999999999991</v>
      </c>
      <c r="J178" s="72">
        <f>J179+J180+J181</f>
        <v>4677.6000000000004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4.6776</v>
      </c>
      <c r="I181" s="31">
        <v>8.5399999999999991</v>
      </c>
      <c r="J181" s="31">
        <f>ROUND(H181*1000,2)</f>
        <v>4677.6000000000004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152.29416000000001</v>
      </c>
      <c r="I194" s="62">
        <f>I10+I9+I42+I46+I109+I139+I151+I155+I160+I165+I169+I173+I174+I175+I178+I45</f>
        <v>156.16255999999998</v>
      </c>
      <c r="J194" s="63">
        <f ca="1">J10+J9+J42+J46+J109+J139+J151+J155+J160+J165+J169+J173+J174+J175+J178+J45</f>
        <v>82997.11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152.29416000000001</v>
      </c>
      <c r="I195" s="31">
        <f>J195/1000</f>
        <v>152.29416000000001</v>
      </c>
      <c r="J195" s="31">
        <v>152294.16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156.16255999999998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-3.8683999999999799</v>
      </c>
      <c r="J197" s="82">
        <v>66.822880000000012</v>
      </c>
    </row>
    <row r="198" spans="1:75" hidden="1" x14ac:dyDescent="0.25">
      <c r="H198" s="49">
        <f>H9+H10+H42+H45+H46+H109+H139+H151+H155+H160+H165+H169+H173+H174+H175+H178+H182</f>
        <v>152.29416000000001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12.42249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22.150577999999999</v>
      </c>
      <c r="I9" s="72">
        <v>57.5</v>
      </c>
      <c r="J9" s="72">
        <f>ROUND(H9*1000,2)</f>
        <v>22150.58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70.199520000000007</v>
      </c>
      <c r="I10" s="76">
        <f>I11+I12+I13+I14+I15+I16+I20+I31+I35+I38+I39+I40+I41+I19</f>
        <v>69.5274</v>
      </c>
      <c r="J10" s="72">
        <f>J11+J12+J13+J14+J15+J16+J20+J31+J35+J38+J39+J40+J41+J19</f>
        <v>59300.040000000008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66</v>
      </c>
      <c r="G11" s="31">
        <v>1.67</v>
      </c>
      <c r="H11" s="34">
        <f>ROUND((F11*G11*K11)/1000,5)</f>
        <v>32.955779999999997</v>
      </c>
      <c r="I11" s="31">
        <f>H11</f>
        <v>32.955779999999997</v>
      </c>
      <c r="J11" s="31">
        <f>ROUND(F11*G11*K11,2)</f>
        <v>32955.78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66</v>
      </c>
      <c r="G12" s="31">
        <v>1.27</v>
      </c>
      <c r="H12" s="34">
        <f>ROUND((F12*G12*C12)/1000,5)</f>
        <v>8.7172800000000006</v>
      </c>
      <c r="I12" s="31">
        <f>H12</f>
        <v>8.7172800000000006</v>
      </c>
      <c r="J12" s="31">
        <f>ROUND(F12*G12*K12,2)</f>
        <v>4358.6400000000003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11.737439999999999</v>
      </c>
      <c r="I16" s="31">
        <f t="shared" ref="I16:I29" si="0">H16</f>
        <v>11.737439999999999</v>
      </c>
      <c r="J16" s="31">
        <f>J17+J18</f>
        <v>5868.72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66</v>
      </c>
      <c r="G17" s="31">
        <v>4.07</v>
      </c>
      <c r="H17" s="32">
        <f>ROUND((F17*G17*C17)/1000,5)</f>
        <v>6.4468800000000002</v>
      </c>
      <c r="I17" s="31">
        <f t="shared" si="0"/>
        <v>6.4468800000000002</v>
      </c>
      <c r="J17" s="31">
        <f>ROUND(F17*G17*K17,2)</f>
        <v>3223.44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66</v>
      </c>
      <c r="G18" s="31">
        <v>3.34</v>
      </c>
      <c r="H18" s="32">
        <f>ROUND((F18*G18*C18)/1000,5)</f>
        <v>5.2905600000000002</v>
      </c>
      <c r="I18" s="31">
        <f t="shared" si="0"/>
        <v>5.2905600000000002</v>
      </c>
      <c r="J18" s="31">
        <f>ROUND(F18*G18*K18,2)</f>
        <v>2645.28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16.8</v>
      </c>
      <c r="G19" s="31">
        <v>8.43</v>
      </c>
      <c r="H19" s="32">
        <f>ROUND((F19*G19*K19)/1000,5)</f>
        <v>0.14162</v>
      </c>
      <c r="I19" s="31">
        <f t="shared" si="0"/>
        <v>0.14162</v>
      </c>
      <c r="J19" s="31">
        <f>ROUND(F19*G19*K19,2)</f>
        <v>141.62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4.1831299999999993</v>
      </c>
      <c r="I20" s="31">
        <f t="shared" si="0"/>
        <v>4.1831299999999993</v>
      </c>
      <c r="J20" s="31">
        <f>J21+J22+J23+J24+J25+J26+J27+J28+J29+J30</f>
        <v>4183.130000000001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799</v>
      </c>
      <c r="G21" s="31">
        <v>2.81</v>
      </c>
      <c r="H21" s="32">
        <f t="shared" ref="H21:H30" si="1">ROUND((F21*G21*K21)/1000,5)</f>
        <v>3.7682099999999998</v>
      </c>
      <c r="I21" s="31">
        <f t="shared" si="0"/>
        <v>3.7682099999999998</v>
      </c>
      <c r="J21" s="31">
        <f t="shared" ref="J21:J29" si="2">ROUND(F21*G21*K21,2)</f>
        <v>3768.21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96</v>
      </c>
      <c r="G22" s="31">
        <v>1.75</v>
      </c>
      <c r="H22" s="32">
        <f t="shared" si="1"/>
        <v>1.4E-2</v>
      </c>
      <c r="I22" s="31">
        <f t="shared" si="0"/>
        <v>1.4E-2</v>
      </c>
      <c r="J22" s="31">
        <f t="shared" si="2"/>
        <v>14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691</v>
      </c>
      <c r="G23" s="31">
        <v>4.0999999999999996</v>
      </c>
      <c r="H23" s="32">
        <f t="shared" si="1"/>
        <v>0.10988000000000001</v>
      </c>
      <c r="I23" s="31">
        <f t="shared" si="0"/>
        <v>0.10988000000000001</v>
      </c>
      <c r="J23" s="31">
        <f t="shared" si="2"/>
        <v>109.88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692</v>
      </c>
      <c r="G24" s="31">
        <v>4.08</v>
      </c>
      <c r="H24" s="32">
        <f t="shared" si="1"/>
        <v>1.0279999999999999E-2</v>
      </c>
      <c r="I24" s="31">
        <f t="shared" si="0"/>
        <v>1.0279999999999999E-2</v>
      </c>
      <c r="J24" s="31">
        <f t="shared" si="2"/>
        <v>10.28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693</v>
      </c>
      <c r="G25" s="31">
        <v>3.93</v>
      </c>
      <c r="H25" s="32">
        <f t="shared" si="1"/>
        <v>1.376E-2</v>
      </c>
      <c r="I25" s="31">
        <f t="shared" si="0"/>
        <v>1.376E-2</v>
      </c>
      <c r="J25" s="31">
        <f t="shared" si="2"/>
        <v>13.76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800</v>
      </c>
      <c r="G26" s="31">
        <v>2.64</v>
      </c>
      <c r="H26" s="32">
        <f t="shared" si="1"/>
        <v>0.22825000000000001</v>
      </c>
      <c r="I26" s="31">
        <f t="shared" si="0"/>
        <v>0.22825000000000001</v>
      </c>
      <c r="J26" s="31">
        <f t="shared" si="2"/>
        <v>228.25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695</v>
      </c>
      <c r="G27" s="31">
        <v>5.07</v>
      </c>
      <c r="H27" s="32">
        <f t="shared" si="1"/>
        <v>3.245E-2</v>
      </c>
      <c r="I27" s="31">
        <f t="shared" si="0"/>
        <v>3.245E-2</v>
      </c>
      <c r="J27" s="31">
        <f t="shared" si="2"/>
        <v>32.450000000000003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>
        <v>0</v>
      </c>
      <c r="G29" s="31">
        <v>2.0499999999999998</v>
      </c>
      <c r="H29" s="32">
        <f t="shared" si="1"/>
        <v>0</v>
      </c>
      <c r="I29" s="31">
        <f t="shared" si="0"/>
        <v>0</v>
      </c>
      <c r="J29" s="31">
        <f t="shared" si="2"/>
        <v>0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11.271509999999999</v>
      </c>
      <c r="I31" s="31">
        <f>I32+I33+I34</f>
        <v>11.271509999999999</v>
      </c>
      <c r="J31" s="31">
        <f>J32+J33+J34</f>
        <v>11271.51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417</v>
      </c>
      <c r="G32" s="31">
        <v>2.0099999999999998</v>
      </c>
      <c r="H32" s="32">
        <f>ROUND(F32*G32*K32/1000,5)</f>
        <v>1.6763399999999999</v>
      </c>
      <c r="I32" s="31">
        <f>H32</f>
        <v>1.6763399999999999</v>
      </c>
      <c r="J32" s="31">
        <f>ROUND(H32*1000,2)</f>
        <v>1676.34</v>
      </c>
      <c r="K32" s="3">
        <v>2</v>
      </c>
      <c r="L32" s="38"/>
      <c r="M32" s="38">
        <v>417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417</v>
      </c>
      <c r="G33" s="31">
        <v>7.67</v>
      </c>
      <c r="H33" s="32">
        <f>ROUND(G33*F33*K33/1000,5)</f>
        <v>9.5951699999999995</v>
      </c>
      <c r="I33" s="31">
        <f>H33</f>
        <v>9.5951699999999995</v>
      </c>
      <c r="J33" s="31">
        <f>ROUND(H33*1000,2)</f>
        <v>9595.17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140.24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315.54000000000002</v>
      </c>
      <c r="G38" s="31">
        <v>1.65</v>
      </c>
      <c r="H38" s="32">
        <f>ROUND((F38*G38*K38)/1000,5)</f>
        <v>0.52063999999999999</v>
      </c>
      <c r="I38" s="31">
        <f>H38</f>
        <v>0.52063999999999999</v>
      </c>
      <c r="J38" s="31">
        <f>ROUND(F38*G38*K38,2)</f>
        <v>520.64</v>
      </c>
      <c r="K38" s="3">
        <v>1</v>
      </c>
      <c r="L38" s="38">
        <f>M37+M38</f>
        <v>315.54000000000002</v>
      </c>
      <c r="M38" s="38">
        <v>175.3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49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0.19500000000000001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16.326704599999992</v>
      </c>
      <c r="I46" s="71">
        <f>I47+I53+I63+I68+I77+I85+I98+I103</f>
        <v>16.326704599999992</v>
      </c>
      <c r="J46" s="72">
        <f>J47+J53+J63+J68+J77+J85+J98+J103</f>
        <v>15836.900000000001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0.81633</v>
      </c>
      <c r="I47" s="25">
        <f>I48+I49+I50+I51+I52</f>
        <v>0</v>
      </c>
      <c r="J47" s="23">
        <f>J48+J49+J50+J51+J52</f>
        <v>816.32999999999993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0.48980000000000001</v>
      </c>
      <c r="I49" s="31"/>
      <c r="J49" s="31">
        <f>ROUND(H49*1000,2)</f>
        <v>489.8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0.32652999999999999</v>
      </c>
      <c r="I50" s="31"/>
      <c r="J50" s="31">
        <f>ROUND(H50*1000,2)</f>
        <v>326.52999999999997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1.1428700000000001</v>
      </c>
      <c r="I53" s="26">
        <f>I54+I55+I56+I57+I58+I59+I60+I61+I62</f>
        <v>0</v>
      </c>
      <c r="J53" s="23">
        <f>J54+J55+J56+J57+J58+J59+J60+J61+J62</f>
        <v>1142.8699999999999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1.1428700000000001</v>
      </c>
      <c r="I59" s="31"/>
      <c r="J59" s="31">
        <f t="shared" si="3"/>
        <v>1142.8699999999999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1.4694</v>
      </c>
      <c r="I68" s="26">
        <f>I69+I70+I71+I72+I75+I76</f>
        <v>0</v>
      </c>
      <c r="J68" s="23">
        <f>J69+J70+J71+J72+J73+J74+J75+J76</f>
        <v>1469.4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1.4694</v>
      </c>
      <c r="I76" s="31"/>
      <c r="J76" s="31">
        <f>ROUND(H76*1000,2)</f>
        <v>1469.4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2.2857400000000001</v>
      </c>
      <c r="I77" s="26">
        <f>I78+I79+I80+I81+I82+I83+I84</f>
        <v>0</v>
      </c>
      <c r="J77" s="23">
        <f>J78+J79+J80+J81+J82+J83+J84</f>
        <v>1795.94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1.1428700000000001</v>
      </c>
      <c r="I78" s="31"/>
      <c r="J78" s="31">
        <f t="shared" ref="J78:J83" si="4">ROUND(H78*1000,2)</f>
        <v>1142.8699999999999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0.65307000000000004</v>
      </c>
      <c r="I81" s="31"/>
      <c r="J81" s="31">
        <f t="shared" si="4"/>
        <v>653.07000000000005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0.48980000000000001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5.5510699999999993</v>
      </c>
      <c r="I85" s="26">
        <f>I86+I87+I88+I89+I90+I91+I92+I93+I94+I95+I96+I97</f>
        <v>0</v>
      </c>
      <c r="J85" s="23">
        <f>J86+J87+J88+J89+J90+J91+J92+J93+J94+J95+J96+J97</f>
        <v>5551.0700000000006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1.9592000000000001</v>
      </c>
      <c r="I90" s="31"/>
      <c r="J90" s="31">
        <f t="shared" si="5"/>
        <v>1959.2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2.6122700000000001</v>
      </c>
      <c r="I96" s="31"/>
      <c r="J96" s="31">
        <f t="shared" si="5"/>
        <v>2612.27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0.97960000000000003</v>
      </c>
      <c r="I97" s="31"/>
      <c r="J97" s="31">
        <f t="shared" si="5"/>
        <v>979.6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0.65307000000000004</v>
      </c>
      <c r="I98" s="26">
        <f>I99+I100+I101+I102</f>
        <v>0</v>
      </c>
      <c r="J98" s="23">
        <f>J99+J100+J101+J102</f>
        <v>653.07000000000005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0.65307000000000004</v>
      </c>
      <c r="I99" s="31">
        <v>0</v>
      </c>
      <c r="J99" s="31">
        <f>ROUND(H99*1000,2)</f>
        <v>653.07000000000005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4.4082245999999916</v>
      </c>
      <c r="I103" s="25">
        <f>I104+I105+I106+I107+I108</f>
        <v>16.326704599999992</v>
      </c>
      <c r="J103" s="23">
        <f>J104+J105+J106+J107+J108</f>
        <v>4408.22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1.06124</v>
      </c>
      <c r="I106" s="31"/>
      <c r="J106" s="31">
        <f>ROUND(H106*1000,2)</f>
        <v>1061.24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3.3469845999999919</v>
      </c>
      <c r="I108" s="34">
        <f>J197-I138-H181</f>
        <v>16.326704599999992</v>
      </c>
      <c r="J108" s="31">
        <f>ROUND(H108*1000,2)</f>
        <v>3346.98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55.964977399999981</v>
      </c>
      <c r="I109" s="71">
        <f>I110+I111+I112+I113+I114+I115+I116+I117+I118+I119+I120+I121+I122+I123+I124+I125+I126+I127+I128+I129+I130+I131+I132+I133+I134+I135+I136+I137+I138</f>
        <v>55.969977399999976</v>
      </c>
      <c r="J109" s="72">
        <f>J110+J111+J112+J113+J114+J115+J116+J117+J118+J119+J120+J121+J122+J123+J124+J125+J126+J127+J128+J129+J130+J131+J132+J133+J134+J135+J136+J137+J138</f>
        <v>52486.69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2484.5</v>
      </c>
      <c r="H110" s="33">
        <f>ROUND(($I$138*0.05),5)</f>
        <v>2.4845000000000002</v>
      </c>
      <c r="I110" s="31"/>
      <c r="J110" s="31">
        <f t="shared" ref="J110:J137" si="6">ROUND(H110*1000,2)</f>
        <v>2484.5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12422.49</v>
      </c>
      <c r="H111" s="33">
        <f>ROUND(($I$138*0.25),5)</f>
        <v>12.42249</v>
      </c>
      <c r="I111" s="31"/>
      <c r="J111" s="31">
        <f t="shared" si="6"/>
        <v>12422.49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5962.7999999999993</v>
      </c>
      <c r="H116" s="32">
        <f>ROUND(($I$138*0.12),5)</f>
        <v>5.9627999999999997</v>
      </c>
      <c r="I116" s="31"/>
      <c r="J116" s="31">
        <f t="shared" si="6"/>
        <v>5962.8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6275</v>
      </c>
      <c r="H121" s="34">
        <v>6.2750000000000004</v>
      </c>
      <c r="I121" s="31">
        <v>6.28</v>
      </c>
      <c r="J121" s="31">
        <f t="shared" si="6"/>
        <v>6275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7453.5</v>
      </c>
      <c r="H125" s="32">
        <f>ROUND(($I$138*0.15),5)</f>
        <v>7.4535</v>
      </c>
      <c r="I125" s="31"/>
      <c r="J125" s="31">
        <f t="shared" si="6"/>
        <v>7453.5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5465.9000000000005</v>
      </c>
      <c r="H126" s="32">
        <f>ROUND(($I$138*0.11),5)</f>
        <v>5.4659000000000004</v>
      </c>
      <c r="I126" s="31"/>
      <c r="J126" s="31">
        <f t="shared" si="6"/>
        <v>5465.9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3478.2999999999997</v>
      </c>
      <c r="H128" s="32">
        <f>ROUND(($I$138*0.07),5)</f>
        <v>3.4782999999999999</v>
      </c>
      <c r="I128" s="31"/>
      <c r="J128" s="31">
        <f t="shared" si="6"/>
        <v>3478.3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8944.2000000000007</v>
      </c>
      <c r="H129" s="32">
        <f>ROUND(($I$138*0.18),5)</f>
        <v>8.9442000000000004</v>
      </c>
      <c r="I129" s="31"/>
      <c r="J129" s="31">
        <f t="shared" si="6"/>
        <v>8944.2000000000007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3.4782873999999815</v>
      </c>
      <c r="I138" s="34">
        <f>J197*0.7</f>
        <v>49.689977399999975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8.7040000000000006</v>
      </c>
      <c r="I165" s="72">
        <f>I166+I167+I168</f>
        <v>8.6999999999999993</v>
      </c>
      <c r="J165" s="72">
        <f>J166+J167+J168</f>
        <v>8704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8704</v>
      </c>
      <c r="H166" s="34">
        <v>8.7040000000000006</v>
      </c>
      <c r="I166" s="31">
        <v>8.6999999999999993</v>
      </c>
      <c r="J166" s="31">
        <f>ROUND(H166*1000,2)</f>
        <v>8704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16.131</v>
      </c>
      <c r="I169" s="72">
        <f>I170+I171+I172</f>
        <v>16.13</v>
      </c>
      <c r="J169" s="72">
        <f>J170+J171+J172</f>
        <v>16131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16131</v>
      </c>
      <c r="H170" s="32">
        <v>16.131</v>
      </c>
      <c r="I170" s="35">
        <v>16.13</v>
      </c>
      <c r="J170" s="31">
        <f>ROUND(H170*1000,2)</f>
        <v>16131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21.266999999999999</v>
      </c>
      <c r="I173" s="72">
        <v>21.27</v>
      </c>
      <c r="J173" s="72">
        <f>ROUND(H173*1000,2)</f>
        <v>21267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5.7930000000000001</v>
      </c>
      <c r="I174" s="72">
        <v>5.79</v>
      </c>
      <c r="J174" s="72">
        <f>ROUND(H174*1000,2)</f>
        <v>5793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1.04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1.04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4.9690000000000003</v>
      </c>
      <c r="I178" s="72">
        <f>I179+I180+I181</f>
        <v>20.97</v>
      </c>
      <c r="J178" s="72">
        <f>J179+J180+J181</f>
        <v>4969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4.9690000000000003</v>
      </c>
      <c r="I181" s="31">
        <v>20.97</v>
      </c>
      <c r="J181" s="31">
        <f>ROUND(H181*1000,2)</f>
        <v>4969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221.50577999999999</v>
      </c>
      <c r="I194" s="62">
        <f>I10+I9+I42+I46+I109+I139+I151+I155+I160+I165+I169+I173+I174+I175+I178+I45</f>
        <v>273.22408199999995</v>
      </c>
      <c r="J194" s="63">
        <f ca="1">J10+J9+J42+J46+J109+J139+J151+J155+J160+J165+J169+J173+J174+J175+J178+J45</f>
        <v>165945.57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221.50577999999999</v>
      </c>
      <c r="I195" s="31">
        <f>J195/1000</f>
        <v>259.60500000000002</v>
      </c>
      <c r="J195" s="31">
        <v>259605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273.22408199999995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-13.619081999999935</v>
      </c>
      <c r="J197" s="82">
        <v>70.985681999999969</v>
      </c>
    </row>
    <row r="198" spans="1:75" hidden="1" x14ac:dyDescent="0.25">
      <c r="H198" s="49">
        <f>H9+H10+H42+H45+H46+H109+H139+H151+H155+H160+H165+H169+H173+H174+H175+H178+H182</f>
        <v>221.50577999999999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54.600630000000002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156.87</v>
      </c>
      <c r="I9" s="72">
        <v>156.87</v>
      </c>
      <c r="J9" s="72">
        <f>ROUND(H9*1000,2)</f>
        <v>156870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154.148</v>
      </c>
      <c r="I10" s="76">
        <f>I11+I12+I13+I14+I15+I16+I20+I31+I35+I38+I39+I40+I41+I19</f>
        <v>154.148</v>
      </c>
      <c r="J10" s="72">
        <f>J11+J12+J13+J14+J15+J16+J20+J31+J35+J38+J39+J40+J41+J19</f>
        <v>126522.95000000001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132.80000000000001</v>
      </c>
      <c r="G11" s="31">
        <v>1.67</v>
      </c>
      <c r="H11" s="34">
        <f>ROUND((F11*G11*K11)/1000,5)</f>
        <v>66.311019999999999</v>
      </c>
      <c r="I11" s="31">
        <f>H11</f>
        <v>66.311019999999999</v>
      </c>
      <c r="J11" s="31">
        <f>ROUND(F11*G11*K11,2)</f>
        <v>66311.02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199.2</v>
      </c>
      <c r="G12" s="31">
        <v>1.27</v>
      </c>
      <c r="H12" s="34">
        <f>ROUND((F12*G12*C12)/1000,5)</f>
        <v>26.31034</v>
      </c>
      <c r="I12" s="31">
        <f>H12</f>
        <v>26.31034</v>
      </c>
      <c r="J12" s="31">
        <f>ROUND(F12*G12*K12,2)</f>
        <v>13155.17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28.939769999999999</v>
      </c>
      <c r="I16" s="31">
        <f t="shared" ref="I16:I29" si="0">H16</f>
        <v>28.939769999999999</v>
      </c>
      <c r="J16" s="31">
        <f>J17+J18</f>
        <v>14469.89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132.80000000000001</v>
      </c>
      <c r="G17" s="31">
        <v>4.07</v>
      </c>
      <c r="H17" s="32">
        <f>ROUND((F17*G17*C17)/1000,5)</f>
        <v>12.9719</v>
      </c>
      <c r="I17" s="31">
        <f t="shared" si="0"/>
        <v>12.9719</v>
      </c>
      <c r="J17" s="31">
        <f>ROUND(F17*G17*K17,2)</f>
        <v>6485.95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199.2</v>
      </c>
      <c r="G18" s="31">
        <v>3.34</v>
      </c>
      <c r="H18" s="32">
        <f>ROUND((F18*G18*C18)/1000,5)</f>
        <v>15.96787</v>
      </c>
      <c r="I18" s="31">
        <f t="shared" si="0"/>
        <v>15.96787</v>
      </c>
      <c r="J18" s="31">
        <f>ROUND(F18*G18*K18,2)</f>
        <v>7983.94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11.22705</v>
      </c>
      <c r="I20" s="31">
        <f t="shared" si="0"/>
        <v>11.22705</v>
      </c>
      <c r="J20" s="31">
        <f>J21+J22+J23+J24+J25+J26+J27+J28+J29+J30</f>
        <v>11227.050000000001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3658.33</v>
      </c>
      <c r="G21" s="31">
        <v>2.81</v>
      </c>
      <c r="H21" s="32">
        <f t="shared" ref="H21:H30" si="1">ROUND((F21*G21*K21)/1000,5)</f>
        <v>10.279909999999999</v>
      </c>
      <c r="I21" s="31">
        <f t="shared" si="0"/>
        <v>10.279909999999999</v>
      </c>
      <c r="J21" s="31">
        <f t="shared" ref="J21:J29" si="2">ROUND(F21*G21*K21,2)</f>
        <v>10279.91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801</v>
      </c>
      <c r="G26" s="31">
        <v>2.64</v>
      </c>
      <c r="H26" s="32">
        <f t="shared" si="1"/>
        <v>0.26135999999999998</v>
      </c>
      <c r="I26" s="31">
        <f t="shared" si="0"/>
        <v>0.26135999999999998</v>
      </c>
      <c r="J26" s="31">
        <f t="shared" si="2"/>
        <v>261.36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606</v>
      </c>
      <c r="G28" s="31">
        <v>2.52</v>
      </c>
      <c r="H28" s="32">
        <f t="shared" si="1"/>
        <v>5.0400000000000002E-3</v>
      </c>
      <c r="I28" s="31">
        <f t="shared" si="0"/>
        <v>5.0400000000000002E-3</v>
      </c>
      <c r="J28" s="31">
        <f t="shared" si="2"/>
        <v>5.04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19.812990000000003</v>
      </c>
      <c r="I31" s="31">
        <f>I32+I33+I34</f>
        <v>19.812990000000003</v>
      </c>
      <c r="J31" s="31">
        <f>J32+J33+J34</f>
        <v>19812.990000000002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733</v>
      </c>
      <c r="G32" s="31">
        <v>2.0099999999999998</v>
      </c>
      <c r="H32" s="32">
        <f>ROUND(F32*G32*K32/1000,5)</f>
        <v>2.9466600000000001</v>
      </c>
      <c r="I32" s="31">
        <f>H32</f>
        <v>2.9466600000000001</v>
      </c>
      <c r="J32" s="31">
        <f>ROUND(H32*1000,2)</f>
        <v>2946.66</v>
      </c>
      <c r="K32" s="3">
        <v>2</v>
      </c>
      <c r="L32" s="38"/>
      <c r="M32" s="38">
        <v>733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733</v>
      </c>
      <c r="G33" s="31">
        <v>7.67</v>
      </c>
      <c r="H33" s="32">
        <f>ROUND(G33*F33*K33/1000,5)</f>
        <v>16.866330000000001</v>
      </c>
      <c r="I33" s="31">
        <f>H33</f>
        <v>16.866330000000001</v>
      </c>
      <c r="J33" s="31">
        <f>ROUND(H33*1000,2)</f>
        <v>16866.330000000002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273.60000000000002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615.6</v>
      </c>
      <c r="G38" s="31">
        <v>1.65</v>
      </c>
      <c r="H38" s="32">
        <f>ROUND((F38*G38*K38)/1000,5)</f>
        <v>1.0157400000000001</v>
      </c>
      <c r="I38" s="31">
        <f>H38</f>
        <v>1.0157400000000001</v>
      </c>
      <c r="J38" s="31">
        <f>ROUND(F38*G38*K38,2)</f>
        <v>1015.74</v>
      </c>
      <c r="K38" s="3">
        <v>1</v>
      </c>
      <c r="L38" s="38">
        <f>M37+M38</f>
        <v>615.6</v>
      </c>
      <c r="M38" s="38">
        <v>342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71.760829999999999</v>
      </c>
      <c r="I46" s="71">
        <f>I47+I53+I63+I68+I77+I85+I98+I103</f>
        <v>71.760829999999999</v>
      </c>
      <c r="J46" s="72">
        <f>J47+J53+J63+J68+J77+J85+J98+J103</f>
        <v>69608.009999999995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3.5880400000000003</v>
      </c>
      <c r="I47" s="25">
        <f>I48+I49+I50+I51+I52</f>
        <v>0</v>
      </c>
      <c r="J47" s="23">
        <f>J48+J49+J50+J51+J52</f>
        <v>3588.04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2.1528200000000002</v>
      </c>
      <c r="I49" s="31"/>
      <c r="J49" s="31">
        <f>ROUND(H49*1000,2)</f>
        <v>2152.8200000000002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1.4352199999999999</v>
      </c>
      <c r="I50" s="31"/>
      <c r="J50" s="31">
        <f>ROUND(H50*1000,2)</f>
        <v>1435.22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5.0232599999999996</v>
      </c>
      <c r="I53" s="26">
        <f>I54+I55+I56+I57+I58+I59+I60+I61+I62</f>
        <v>0</v>
      </c>
      <c r="J53" s="23">
        <f>J54+J55+J56+J57+J58+J59+J60+J61+J62</f>
        <v>5023.26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5.0232599999999996</v>
      </c>
      <c r="I59" s="31"/>
      <c r="J59" s="31">
        <f t="shared" si="3"/>
        <v>5023.26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6.4584700000000002</v>
      </c>
      <c r="I68" s="26">
        <f>I69+I70+I71+I72+I75+I76</f>
        <v>0</v>
      </c>
      <c r="J68" s="23">
        <f>J69+J70+J71+J72+J73+J74+J75+J76</f>
        <v>6458.47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6.4584700000000002</v>
      </c>
      <c r="I76" s="31"/>
      <c r="J76" s="31">
        <f>ROUND(H76*1000,2)</f>
        <v>6458.47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10.04651</v>
      </c>
      <c r="I77" s="26">
        <f>I78+I79+I80+I81+I82+I83+I84</f>
        <v>0</v>
      </c>
      <c r="J77" s="23">
        <f>J78+J79+J80+J81+J82+J83+J84</f>
        <v>7893.6900000000005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5.0232599999999996</v>
      </c>
      <c r="I78" s="31"/>
      <c r="J78" s="31">
        <f t="shared" ref="J78:J83" si="4">ROUND(H78*1000,2)</f>
        <v>5023.26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2.8704299999999998</v>
      </c>
      <c r="I81" s="31"/>
      <c r="J81" s="31">
        <f t="shared" si="4"/>
        <v>2870.43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2.1528200000000002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24.398679999999999</v>
      </c>
      <c r="I85" s="26">
        <f>I86+I87+I88+I89+I90+I91+I92+I93+I94+I95+I96+I97</f>
        <v>0</v>
      </c>
      <c r="J85" s="23">
        <f>J86+J87+J88+J89+J90+J91+J92+J93+J94+J95+J96+J97</f>
        <v>24398.68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8.6113</v>
      </c>
      <c r="I90" s="31"/>
      <c r="J90" s="31">
        <f t="shared" si="5"/>
        <v>8611.2999999999993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11.481730000000001</v>
      </c>
      <c r="I96" s="31"/>
      <c r="J96" s="31">
        <f t="shared" si="5"/>
        <v>11481.73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4.30565</v>
      </c>
      <c r="I97" s="31"/>
      <c r="J97" s="31">
        <f t="shared" si="5"/>
        <v>4305.6499999999996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2.8704299999999998</v>
      </c>
      <c r="I98" s="26">
        <f>I99+I100+I101+I102</f>
        <v>0</v>
      </c>
      <c r="J98" s="23">
        <f>J99+J100+J101+J102</f>
        <v>2870.43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2.8704299999999998</v>
      </c>
      <c r="I99" s="31">
        <v>0</v>
      </c>
      <c r="J99" s="31">
        <f>ROUND(H99*1000,2)</f>
        <v>2870.43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19.375439999999998</v>
      </c>
      <c r="I103" s="25">
        <f>I104+I105+I106+I107+I108</f>
        <v>71.760829999999999</v>
      </c>
      <c r="J103" s="23">
        <f>J104+J105+J106+J107+J108</f>
        <v>19375.439999999999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4.6644500000000004</v>
      </c>
      <c r="I106" s="31"/>
      <c r="J106" s="31">
        <f>ROUND(H106*1000,2)</f>
        <v>4664.45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14.710989999999997</v>
      </c>
      <c r="I108" s="34">
        <f>J197-I138-H181</f>
        <v>71.760829999999999</v>
      </c>
      <c r="J108" s="31">
        <f>ROUND(H108*1000,2)</f>
        <v>14710.99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249.92551999999998</v>
      </c>
      <c r="I109" s="71">
        <f>I110+I111+I112+I113+I114+I115+I116+I117+I118+I119+I120+I121+I122+I123+I124+I125+I126+I127+I128+I129+I130+I131+I132+I133+I134+I135+I136+I137+I138</f>
        <v>249.92251999999996</v>
      </c>
      <c r="J109" s="72">
        <f>J110+J111+J112+J113+J114+J115+J116+J117+J118+J119+J120+J121+J122+J123+J124+J125+J126+J127+J128+J129+J130+J131+J132+J133+J134+J135+J136+J137+J138</f>
        <v>234637.34999999998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10920.130000000001</v>
      </c>
      <c r="H110" s="33">
        <f>ROUND(($I$138*0.05),5)</f>
        <v>10.92013</v>
      </c>
      <c r="I110" s="31"/>
      <c r="J110" s="31">
        <f t="shared" ref="J110:J137" si="6">ROUND(H110*1000,2)</f>
        <v>10920.13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54600.630000000005</v>
      </c>
      <c r="H111" s="33">
        <f>ROUND(($I$138*0.25),5)</f>
        <v>54.600630000000002</v>
      </c>
      <c r="I111" s="31"/>
      <c r="J111" s="31">
        <f t="shared" si="6"/>
        <v>54600.63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26208.300000000003</v>
      </c>
      <c r="H116" s="32">
        <f>ROUND(($I$138*0.12),5)</f>
        <v>26.208300000000001</v>
      </c>
      <c r="I116" s="31"/>
      <c r="J116" s="31">
        <f t="shared" si="6"/>
        <v>26208.3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31523</v>
      </c>
      <c r="H121" s="34">
        <v>31.523</v>
      </c>
      <c r="I121" s="31">
        <v>31.52</v>
      </c>
      <c r="J121" s="31">
        <f t="shared" si="6"/>
        <v>31523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32760.379999999997</v>
      </c>
      <c r="H125" s="32">
        <f>ROUND(($I$138*0.15),5)</f>
        <v>32.760379999999998</v>
      </c>
      <c r="I125" s="31"/>
      <c r="J125" s="31">
        <f t="shared" si="6"/>
        <v>32760.38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24024.280000000002</v>
      </c>
      <c r="H126" s="32">
        <f>ROUND(($I$138*0.11),5)</f>
        <v>24.024280000000001</v>
      </c>
      <c r="I126" s="31"/>
      <c r="J126" s="31">
        <f t="shared" si="6"/>
        <v>24024.28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15288.18</v>
      </c>
      <c r="H128" s="32">
        <f>ROUND(($I$138*0.07),5)</f>
        <v>15.288180000000001</v>
      </c>
      <c r="I128" s="31"/>
      <c r="J128" s="31">
        <f t="shared" si="6"/>
        <v>15288.18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39312.449999999997</v>
      </c>
      <c r="H129" s="32">
        <f>ROUND(($I$138*0.18),5)</f>
        <v>39.312449999999998</v>
      </c>
      <c r="I129" s="31"/>
      <c r="J129" s="31">
        <f t="shared" si="6"/>
        <v>39312.449999999997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15.288169999999958</v>
      </c>
      <c r="I138" s="34">
        <f>J197*0.7</f>
        <v>218.40251999999995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24.481000000000002</v>
      </c>
      <c r="I165" s="72">
        <f>I166+I167+I168</f>
        <v>24.48</v>
      </c>
      <c r="J165" s="72">
        <f>J166+J167+J168</f>
        <v>24481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24481</v>
      </c>
      <c r="H166" s="34">
        <v>24.481000000000002</v>
      </c>
      <c r="I166" s="31">
        <v>24.48</v>
      </c>
      <c r="J166" s="31">
        <f>ROUND(H166*1000,2)</f>
        <v>24481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44.008000000000003</v>
      </c>
      <c r="I169" s="72">
        <f>I170+I171+I172</f>
        <v>44.01</v>
      </c>
      <c r="J169" s="72">
        <f>J170+J171+J172</f>
        <v>44008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44008</v>
      </c>
      <c r="H170" s="32">
        <v>44.008000000000003</v>
      </c>
      <c r="I170" s="35">
        <v>44.01</v>
      </c>
      <c r="J170" s="31">
        <f>ROUND(H170*1000,2)</f>
        <v>44008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36.374000000000002</v>
      </c>
      <c r="I173" s="72">
        <v>36.369999999999997</v>
      </c>
      <c r="J173" s="72">
        <f>ROUND(H173*1000,2)</f>
        <v>36374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27.783999999999999</v>
      </c>
      <c r="I174" s="72">
        <v>27.78</v>
      </c>
      <c r="J174" s="72">
        <f>ROUND(H174*1000,2)</f>
        <v>27784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5.76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5.76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21.840250000000001</v>
      </c>
      <c r="I178" s="72">
        <f>I179+I180+I181</f>
        <v>57.22</v>
      </c>
      <c r="J178" s="72">
        <f>J179+J180+J181</f>
        <v>21840.25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21.840250000000001</v>
      </c>
      <c r="I181" s="31">
        <v>57.22</v>
      </c>
      <c r="J181" s="31">
        <f>ROUND(H181*1000,2)</f>
        <v>21840.25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787.19159999999999</v>
      </c>
      <c r="I194" s="62">
        <f>I10+I9+I42+I46+I109+I139+I151+I155+I160+I165+I169+I173+I174+I175+I178+I45</f>
        <v>828.32135000000005</v>
      </c>
      <c r="J194" s="63">
        <f ca="1">J10+J9+J42+J46+J109+J139+J151+J155+J160+J165+J169+J173+J174+J175+J178+J45</f>
        <v>434284.93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f>J195/1000</f>
        <v>787.19159999999999</v>
      </c>
      <c r="I195" s="31">
        <f>J195/1000</f>
        <v>787.19159999999999</v>
      </c>
      <c r="J195" s="31">
        <v>787191.6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828.32135000000005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-41.129750000000058</v>
      </c>
      <c r="J197" s="82">
        <v>312.00359999999995</v>
      </c>
    </row>
    <row r="198" spans="1:75" hidden="1" x14ac:dyDescent="0.25">
      <c r="H198" s="49">
        <f>H9+H10+H42+H45+H46+H109+H139+H151+H155+H160+H165+H169+H173+H174+H175+H178+H182</f>
        <v>787.19159999999999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H195*0.12</f>
        <v>486.25652880000001</v>
      </c>
      <c r="I9" s="72">
        <v>748</v>
      </c>
      <c r="J9" s="72">
        <f>ROUND(H9*1000,2)</f>
        <v>486256.53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481.46992999999998</v>
      </c>
      <c r="I10" s="76">
        <f>I11+I12+I13+I14+I15+I16+I20+I31+I35+I38+I39+I40+I41+I19</f>
        <v>479.00549000000001</v>
      </c>
      <c r="J10" s="72">
        <f>J11+J12+J13+J14+J15+J16+J20+J31+J35+J38+J39+J40+J41+J19</f>
        <v>479005.49000000005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96.13</v>
      </c>
      <c r="G11" s="31">
        <v>2.29</v>
      </c>
      <c r="H11" s="34">
        <f>ROUND((F11*G11*K11)/1000,5)</f>
        <v>65.821169999999995</v>
      </c>
      <c r="I11" s="31">
        <f t="shared" ref="I11:I30" si="0">H11</f>
        <v>65.821169999999995</v>
      </c>
      <c r="J11" s="31">
        <f>ROUND(F11*G11*K11,2)</f>
        <v>65821.17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769-F11</f>
        <v>672.87</v>
      </c>
      <c r="G12" s="31">
        <v>2</v>
      </c>
      <c r="H12" s="34">
        <f>ROUND((F12*G12*C12)/1000,5)</f>
        <v>69.978480000000005</v>
      </c>
      <c r="I12" s="31">
        <f t="shared" si="0"/>
        <v>69.978480000000005</v>
      </c>
      <c r="J12" s="31">
        <f>ROUND(F12*G12*K12,2)</f>
        <v>69978.48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64</v>
      </c>
      <c r="G13" s="31">
        <v>3.04</v>
      </c>
      <c r="H13" s="34">
        <f>ROUND((F13*G13*K13)/1000,5)</f>
        <v>58.173439999999999</v>
      </c>
      <c r="I13" s="31">
        <f t="shared" si="0"/>
        <v>58.173439999999999</v>
      </c>
      <c r="J13" s="31">
        <f>ROUND(F13*G13*K13,2)</f>
        <v>58173.440000000002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64</v>
      </c>
      <c r="G14" s="31">
        <v>19.350000000000001</v>
      </c>
      <c r="H14" s="32">
        <f>ROUND((F14*G14*K14)/1000,5)</f>
        <v>64.396799999999999</v>
      </c>
      <c r="I14" s="31">
        <f t="shared" si="0"/>
        <v>64.396799999999999</v>
      </c>
      <c r="J14" s="31">
        <f>ROUND(F14*G14*K14,2)</f>
        <v>64396.800000000003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16</v>
      </c>
      <c r="G15" s="31">
        <v>3.3</v>
      </c>
      <c r="H15" s="32">
        <f>ROUND((F15*G15*K15)/1000,5)</f>
        <v>15.7872</v>
      </c>
      <c r="I15" s="31">
        <f t="shared" si="0"/>
        <v>15.7872</v>
      </c>
      <c r="J15" s="31">
        <f>ROUND(F15*G15*K15,2)</f>
        <v>15787.2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24.546520000000001</v>
      </c>
      <c r="I16" s="31">
        <f t="shared" si="0"/>
        <v>24.546520000000001</v>
      </c>
      <c r="J16" s="31">
        <f>J17+J18</f>
        <v>24546.52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96.13</v>
      </c>
      <c r="G17" s="31">
        <v>3.29</v>
      </c>
      <c r="H17" s="32">
        <f>ROUND((F17*G17*C17)/1000,5)</f>
        <v>3.79521</v>
      </c>
      <c r="I17" s="31">
        <f t="shared" si="0"/>
        <v>3.79521</v>
      </c>
      <c r="J17" s="31">
        <f>ROUND(F17*G17*K17,2)</f>
        <v>3795.21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672.87</v>
      </c>
      <c r="G18" s="31">
        <v>2.57</v>
      </c>
      <c r="H18" s="32">
        <f>ROUND((F18*G18*C18)/1000,5)</f>
        <v>20.75131</v>
      </c>
      <c r="I18" s="31">
        <f t="shared" si="0"/>
        <v>20.75131</v>
      </c>
      <c r="J18" s="31">
        <f>ROUND(F18*G18*K18,2)</f>
        <v>20751.310000000001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268.8</v>
      </c>
      <c r="G19" s="31">
        <v>8.43</v>
      </c>
      <c r="H19" s="32">
        <f>ROUND((F19*G19*K19)/1000,5)</f>
        <v>2.2659799999999999</v>
      </c>
      <c r="I19" s="31">
        <f t="shared" si="0"/>
        <v>2.2659799999999999</v>
      </c>
      <c r="J19" s="31">
        <f>ROUND(F19*G19*K19,2)</f>
        <v>2265.98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55.29722000000001</v>
      </c>
      <c r="I20" s="31">
        <f t="shared" si="0"/>
        <v>55.29722000000001</v>
      </c>
      <c r="J20" s="31">
        <f>J21+J22+J23+J24+J25+J26+J27+J28+J29+J30</f>
        <v>55297.22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17489.330000000002</v>
      </c>
      <c r="G21" s="31">
        <v>2.81</v>
      </c>
      <c r="H21" s="32">
        <f t="shared" ref="H21:H30" si="1">ROUND((F21*G21*K21)/1000,5)</f>
        <v>49.145020000000002</v>
      </c>
      <c r="I21" s="31">
        <f t="shared" si="0"/>
        <v>49.145020000000002</v>
      </c>
      <c r="J21" s="31">
        <f t="shared" ref="J21:J30" si="2">ROUND(F21*G21*K21,2)</f>
        <v>49145.02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689</v>
      </c>
      <c r="G22" s="31">
        <v>1.75</v>
      </c>
      <c r="H22" s="32">
        <f t="shared" si="1"/>
        <v>0.224</v>
      </c>
      <c r="I22" s="31">
        <f t="shared" si="0"/>
        <v>0.224</v>
      </c>
      <c r="J22" s="31">
        <f t="shared" si="2"/>
        <v>224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774</v>
      </c>
      <c r="G23" s="31">
        <v>4.0999999999999996</v>
      </c>
      <c r="H23" s="32">
        <f t="shared" si="1"/>
        <v>1.7580800000000001</v>
      </c>
      <c r="I23" s="31">
        <f t="shared" si="0"/>
        <v>1.7580800000000001</v>
      </c>
      <c r="J23" s="31">
        <f t="shared" si="2"/>
        <v>1758.08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775</v>
      </c>
      <c r="G24" s="31">
        <v>4.08</v>
      </c>
      <c r="H24" s="32">
        <f t="shared" si="1"/>
        <v>0.16450999999999999</v>
      </c>
      <c r="I24" s="31">
        <f t="shared" si="0"/>
        <v>0.16450999999999999</v>
      </c>
      <c r="J24" s="31">
        <f t="shared" si="2"/>
        <v>164.51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675</v>
      </c>
      <c r="G25" s="31">
        <v>3.93</v>
      </c>
      <c r="H25" s="32">
        <f t="shared" si="1"/>
        <v>0.22008</v>
      </c>
      <c r="I25" s="31">
        <f t="shared" si="0"/>
        <v>0.22008</v>
      </c>
      <c r="J25" s="31">
        <f t="shared" si="2"/>
        <v>220.08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144.19</v>
      </c>
      <c r="G26" s="31">
        <v>2.64</v>
      </c>
      <c r="H26" s="32">
        <f t="shared" si="1"/>
        <v>0.38066</v>
      </c>
      <c r="I26" s="31">
        <f t="shared" si="0"/>
        <v>0.38066</v>
      </c>
      <c r="J26" s="31">
        <f t="shared" si="2"/>
        <v>380.66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769</v>
      </c>
      <c r="G27" s="31">
        <v>5.07</v>
      </c>
      <c r="H27" s="32">
        <f t="shared" si="1"/>
        <v>0.51917000000000002</v>
      </c>
      <c r="I27" s="31">
        <f t="shared" si="0"/>
        <v>0.51917000000000002</v>
      </c>
      <c r="J27" s="31">
        <f t="shared" si="2"/>
        <v>519.16999999999996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618</v>
      </c>
      <c r="G28" s="31">
        <v>2.52</v>
      </c>
      <c r="H28" s="32">
        <f t="shared" si="1"/>
        <v>8.0640000000000003E-2</v>
      </c>
      <c r="I28" s="31">
        <f t="shared" si="0"/>
        <v>8.0640000000000003E-2</v>
      </c>
      <c r="J28" s="31">
        <f t="shared" si="2"/>
        <v>80.64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32</v>
      </c>
      <c r="G30" s="31">
        <v>3.63</v>
      </c>
      <c r="H30" s="34">
        <f t="shared" si="1"/>
        <v>2.7878400000000001</v>
      </c>
      <c r="I30" s="31">
        <f t="shared" si="0"/>
        <v>2.7878400000000001</v>
      </c>
      <c r="J30" s="31">
        <f t="shared" si="2"/>
        <v>2787.84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39.30162</v>
      </c>
      <c r="I31" s="31">
        <f>I32+I33+I34</f>
        <v>39.30162</v>
      </c>
      <c r="J31" s="31">
        <f>J32+J33+J34</f>
        <v>39301.620000000003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1454</v>
      </c>
      <c r="G32" s="31">
        <v>2.0099999999999998</v>
      </c>
      <c r="H32" s="32">
        <f>ROUND(F32*G32*K32/1000,5)</f>
        <v>5.8450800000000003</v>
      </c>
      <c r="I32" s="31">
        <f>H32</f>
        <v>5.8450800000000003</v>
      </c>
      <c r="J32" s="31">
        <f>ROUND(H32*1000,2)</f>
        <v>5845.08</v>
      </c>
      <c r="K32" s="3">
        <v>2</v>
      </c>
      <c r="L32" s="38"/>
      <c r="M32" s="38">
        <v>1454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1454</v>
      </c>
      <c r="G33" s="31">
        <v>7.67</v>
      </c>
      <c r="H33" s="32">
        <f>ROUND(G33*F33*K33/1000,5)</f>
        <v>33.456539999999997</v>
      </c>
      <c r="I33" s="31">
        <f>H33</f>
        <v>33.456539999999997</v>
      </c>
      <c r="J33" s="31">
        <f>ROUND(H33*1000,2)</f>
        <v>33456.54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2.4644400000000002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22</v>
      </c>
      <c r="G37" s="31">
        <v>56.01</v>
      </c>
      <c r="H37" s="32">
        <f>ROUND(G37*F37*C37/1000,5)</f>
        <v>2.4644400000000002</v>
      </c>
      <c r="I37" s="31"/>
      <c r="J37" s="31"/>
      <c r="L37" s="38"/>
      <c r="M37" s="38">
        <v>1032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2322</v>
      </c>
      <c r="G38" s="31">
        <v>1.65</v>
      </c>
      <c r="H38" s="32">
        <f>ROUND((F38*G38*K38)/1000,5)</f>
        <v>3.8313000000000001</v>
      </c>
      <c r="I38" s="31">
        <f>H38</f>
        <v>3.8313000000000001</v>
      </c>
      <c r="J38" s="31">
        <f>ROUND(F38*G38*K38,2)</f>
        <v>3831.3</v>
      </c>
      <c r="K38" s="3">
        <v>1</v>
      </c>
      <c r="L38" s="38">
        <f>M37+M38</f>
        <v>2322</v>
      </c>
      <c r="M38" s="38">
        <v>1290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152.48050000000001</v>
      </c>
      <c r="I42" s="72">
        <f>I43+I44</f>
        <v>152.48050000000001</v>
      </c>
      <c r="J42" s="72">
        <f>J43+J44</f>
        <v>152480.5</v>
      </c>
      <c r="K42" s="73"/>
      <c r="Q42" s="74" t="s">
        <v>327</v>
      </c>
      <c r="R42" s="74">
        <v>473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1.88</v>
      </c>
      <c r="G43" s="31">
        <v>222.21</v>
      </c>
      <c r="H43" s="32">
        <f>ROUND((F43*G43*K43)/1000,5)</f>
        <v>152.48050000000001</v>
      </c>
      <c r="I43" s="31">
        <f>H43</f>
        <v>152.48050000000001</v>
      </c>
      <c r="J43" s="31">
        <f>ROUND(H43*1000,2)</f>
        <v>152480.5</v>
      </c>
      <c r="K43" s="3">
        <v>365</v>
      </c>
      <c r="L43" s="38"/>
      <c r="M43" s="38"/>
      <c r="N43" s="4">
        <f>ROUND(R42*1.45/365,3)</f>
        <v>1.879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167.62796836000007</v>
      </c>
      <c r="I46" s="71">
        <f>I47+I53+I63+I68+I77+I85+I98+I103</f>
        <v>167.6279683600001</v>
      </c>
      <c r="J46" s="72">
        <f>J47+J53+J63+J68+J77+J85+J98+J103</f>
        <v>162599.13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8.3813999999999993</v>
      </c>
      <c r="I47" s="25">
        <f>I48+I49+I50+I51+I52</f>
        <v>0</v>
      </c>
      <c r="J47" s="23">
        <f>J48+J49+J50+J51+J52</f>
        <v>8381.4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5.0288399999999998</v>
      </c>
      <c r="I49" s="31"/>
      <c r="J49" s="31">
        <f>ROUND(H49*1000,2)</f>
        <v>5028.84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3.35256</v>
      </c>
      <c r="I50" s="31"/>
      <c r="J50" s="31">
        <f>ROUND(H50*1000,2)</f>
        <v>3352.56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11.73396</v>
      </c>
      <c r="I53" s="26">
        <f>I54+I55+I56+I57+I58+I59+I60+I61+I62</f>
        <v>0</v>
      </c>
      <c r="J53" s="23">
        <f>J54+J55+J56+J57+J58+J59+J60+J61+J62</f>
        <v>11733.96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11.73396</v>
      </c>
      <c r="I59" s="31"/>
      <c r="J59" s="31">
        <f t="shared" si="3"/>
        <v>11733.96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15.08652</v>
      </c>
      <c r="I68" s="26">
        <f>I69+I70+I71+I72+I75+I76</f>
        <v>0</v>
      </c>
      <c r="J68" s="23">
        <f>J69+J70+J71+J72+J73+J74+J75+J76</f>
        <v>15086.52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15.08652</v>
      </c>
      <c r="I76" s="31"/>
      <c r="J76" s="31">
        <f>ROUND(H76*1000,2)</f>
        <v>15086.52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23.467919999999999</v>
      </c>
      <c r="I77" s="26">
        <f>I78+I79+I80+I81+I82+I83+I84</f>
        <v>0</v>
      </c>
      <c r="J77" s="23">
        <f>J78+J79+J80+J81+J82+J83+J84</f>
        <v>18439.079999999998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11.73396</v>
      </c>
      <c r="I78" s="31"/>
      <c r="J78" s="31">
        <f t="shared" ref="J78:J83" si="4">ROUND(H78*1000,2)</f>
        <v>11733.96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6.70512</v>
      </c>
      <c r="I81" s="31"/>
      <c r="J81" s="31">
        <f t="shared" si="4"/>
        <v>6705.12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5.0288399999999998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56.993509999999993</v>
      </c>
      <c r="I85" s="26">
        <f>I86+I87+I88+I89+I90+I91+I92+I93+I94+I95+I96+I97</f>
        <v>0</v>
      </c>
      <c r="J85" s="23">
        <f>J86+J87+J88+J89+J90+J91+J92+J93+J94+J95+J96+J97</f>
        <v>56993.51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20.115359999999999</v>
      </c>
      <c r="I90" s="31"/>
      <c r="J90" s="31">
        <f t="shared" si="5"/>
        <v>20115.36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26.82047</v>
      </c>
      <c r="I96" s="31"/>
      <c r="J96" s="31">
        <f t="shared" si="5"/>
        <v>26820.47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10.05768</v>
      </c>
      <c r="I97" s="31"/>
      <c r="J97" s="31">
        <f t="shared" si="5"/>
        <v>10057.68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6.70512</v>
      </c>
      <c r="I98" s="26">
        <f>I99+I100+I101+I102</f>
        <v>0</v>
      </c>
      <c r="J98" s="23">
        <f>J99+J100+J101+J102</f>
        <v>6705.12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6.70512</v>
      </c>
      <c r="I99" s="31">
        <v>0</v>
      </c>
      <c r="J99" s="31">
        <f>ROUND(H99*1000,2)</f>
        <v>6705.12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45.259538360000093</v>
      </c>
      <c r="I103" s="25">
        <f>I104+I105+I106+I107+I108</f>
        <v>167.6279683600001</v>
      </c>
      <c r="J103" s="23">
        <f>J104+J105+J106+J107+J108</f>
        <v>45259.54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10.895820000000001</v>
      </c>
      <c r="I106" s="31"/>
      <c r="J106" s="31">
        <f>ROUND(H106*1000,2)</f>
        <v>10895.82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34.363718360000092</v>
      </c>
      <c r="I108" s="34">
        <f>J197-I138-H181</f>
        <v>167.6279683600001</v>
      </c>
      <c r="J108" s="31">
        <f>ROUND(H108*1000,2)</f>
        <v>34363.72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621.65708284000016</v>
      </c>
      <c r="I109" s="71">
        <f>I110+I111+I112+I113+I114+I115+I116+I117+I118+I119+I120+I121+I122+I123+I124+I125+I126+I127+I128+I129+I130+I131+I132+I133+I134+I135+I136+I137+I138</f>
        <v>621.66208284000015</v>
      </c>
      <c r="J109" s="72">
        <f>J110+J111+J112+J113+J114+J115+J116+J117+J118+J119+J120+J121+J122+J123+J124+J125+J126+J127+J128+J129+J130+J131+J132+J133+J134+J135+J136+J137+J138</f>
        <v>585945.03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25508.600000000002</v>
      </c>
      <c r="H110" s="33">
        <f>ROUND(($I$138*0.05),5)</f>
        <v>25.508600000000001</v>
      </c>
      <c r="I110" s="31"/>
      <c r="J110" s="31">
        <f t="shared" ref="J110:J137" si="6">ROUND(H110*1000,2)</f>
        <v>25508.6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127543.02</v>
      </c>
      <c r="H111" s="33">
        <f>ROUND(($I$138*0.25),5)</f>
        <v>127.54302</v>
      </c>
      <c r="I111" s="31"/>
      <c r="J111" s="31">
        <f t="shared" si="6"/>
        <v>127543.02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61220.65</v>
      </c>
      <c r="H116" s="32">
        <f>ROUND(($I$138*0.12),5)</f>
        <v>61.220649999999999</v>
      </c>
      <c r="I116" s="31"/>
      <c r="J116" s="31">
        <f t="shared" si="6"/>
        <v>61220.65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53577</v>
      </c>
      <c r="H120" s="34">
        <v>53.576999999999998</v>
      </c>
      <c r="I120" s="31">
        <v>53.58</v>
      </c>
      <c r="J120" s="31">
        <f t="shared" si="6"/>
        <v>53577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42031</v>
      </c>
      <c r="H121" s="34">
        <v>42.030999999999999</v>
      </c>
      <c r="I121" s="31">
        <v>42.03</v>
      </c>
      <c r="J121" s="31">
        <f t="shared" si="6"/>
        <v>42031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76525.810000000012</v>
      </c>
      <c r="H125" s="32">
        <f>ROUND(($I$138*0.15),5)</f>
        <v>76.525810000000007</v>
      </c>
      <c r="I125" s="31"/>
      <c r="J125" s="31">
        <f t="shared" si="6"/>
        <v>76525.81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56118.93</v>
      </c>
      <c r="H126" s="32">
        <f>ROUND(($I$138*0.11),5)</f>
        <v>56.118929999999999</v>
      </c>
      <c r="I126" s="31"/>
      <c r="J126" s="31">
        <f t="shared" si="6"/>
        <v>56118.93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35712.049999999996</v>
      </c>
      <c r="H128" s="32">
        <f>ROUND(($I$138*0.07),5)</f>
        <v>35.712049999999998</v>
      </c>
      <c r="I128" s="31"/>
      <c r="J128" s="31">
        <f t="shared" si="6"/>
        <v>35712.050000000003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91830.969999999987</v>
      </c>
      <c r="H129" s="32">
        <f>ROUND(($I$138*0.18),5)</f>
        <v>91.830969999999994</v>
      </c>
      <c r="I129" s="31"/>
      <c r="J129" s="31">
        <f t="shared" si="6"/>
        <v>91830.97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35.712052840000204</v>
      </c>
      <c r="I138" s="34">
        <f>J197*0.7</f>
        <v>510.1720828400002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47.370519999999999</v>
      </c>
      <c r="I139" s="72">
        <f>I140+I141+I142+I143+I144+I145+I146+I147+I148+I149+I150</f>
        <v>47.375520000000002</v>
      </c>
      <c r="J139" s="72">
        <f ca="1">J140+J141+J142+J143+J144+J145+J146+J147+J148+J149+J150</f>
        <v>47685.24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38355</v>
      </c>
      <c r="H142" s="34">
        <v>38.354999999999997</v>
      </c>
      <c r="I142" s="31">
        <v>38.36</v>
      </c>
      <c r="J142" s="31">
        <f t="shared" si="7"/>
        <v>38355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596.28384000000005</v>
      </c>
      <c r="I151" s="72">
        <f>I152+I153+I154</f>
        <v>596.28</v>
      </c>
      <c r="J151" s="72">
        <f ca="1">J152+J153+J154</f>
        <v>596284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8</v>
      </c>
      <c r="G152" s="40">
        <f ca="1">IF(F152&gt;0,J152/C152/F152,0)</f>
        <v>6211.29</v>
      </c>
      <c r="H152" s="32">
        <f ca="1">ROUND((C152*F152*G152/1000),5)</f>
        <v>596.28384000000005</v>
      </c>
      <c r="I152" s="35">
        <v>596.28</v>
      </c>
      <c r="J152" s="31">
        <f ca="1">ROUND(H152*1000,2)</f>
        <v>596284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399.40415999999999</v>
      </c>
      <c r="I155" s="72">
        <f>I156+I157+I158+I159</f>
        <v>399.4</v>
      </c>
      <c r="J155" s="72">
        <f ca="1">J156+J157+J158+J159</f>
        <v>399404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8</v>
      </c>
      <c r="G157" s="31">
        <f ca="1">IF(F157&gt;0,J157/C157/F157,0)</f>
        <v>4160.46</v>
      </c>
      <c r="H157" s="34">
        <f ca="1">ROUND((C157*F157*G157/1000),5)</f>
        <v>399.40415999999999</v>
      </c>
      <c r="I157" s="31">
        <v>399.4</v>
      </c>
      <c r="J157" s="31">
        <f ca="1">ROUND(H157*1000,2)</f>
        <v>399404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209.84899999999999</v>
      </c>
      <c r="I169" s="72">
        <f>I170+I171+I172</f>
        <v>209.85</v>
      </c>
      <c r="J169" s="72">
        <f>J170+J171+J172</f>
        <v>209849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209849</v>
      </c>
      <c r="H170" s="32">
        <v>209.84899999999999</v>
      </c>
      <c r="I170" s="35">
        <v>209.85</v>
      </c>
      <c r="J170" s="31">
        <f>ROUND(H170*1000,2)</f>
        <v>209849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777.44600000000003</v>
      </c>
      <c r="I173" s="72">
        <v>777.45</v>
      </c>
      <c r="J173" s="72">
        <f>ROUND(H173*1000,2)</f>
        <v>777446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61.274999999999999</v>
      </c>
      <c r="I174" s="72">
        <v>61.28</v>
      </c>
      <c r="J174" s="72">
        <f>ROUND(H174*1000,2)</f>
        <v>61275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28.21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28.21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51.017209999999999</v>
      </c>
      <c r="I178" s="72">
        <f>I179+I180+I181</f>
        <v>273.64</v>
      </c>
      <c r="J178" s="72">
        <f>J179+J180+J181</f>
        <v>51017.21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51.017209999999999</v>
      </c>
      <c r="I181" s="31">
        <v>273.64</v>
      </c>
      <c r="J181" s="31">
        <f>ROUND(H181*1000,2)</f>
        <v>51017.21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4052.1377400000001</v>
      </c>
      <c r="I194" s="62">
        <f>I10+I9+I42+I46+I109+I139+I151+I155+I160+I165+I169+I173+I174+I175+I178+I45</f>
        <v>4562.2615612</v>
      </c>
      <c r="J194" s="63">
        <f ca="1">J10+J9+J42+J46+J109+J139+J151+J155+J160+J165+J169+J173+J174+J175+J178+J45</f>
        <v>3451605.61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4052.1377400000001</v>
      </c>
      <c r="I195" s="31">
        <f>J195/1000</f>
        <v>4350.2857899999999</v>
      </c>
      <c r="J195" s="31">
        <v>4350285.79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4562.2615612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-211.97577120000005</v>
      </c>
      <c r="J197" s="82">
        <v>728.8172612000003</v>
      </c>
    </row>
    <row r="198" spans="1:75" hidden="1" x14ac:dyDescent="0.25">
      <c r="H198" s="49">
        <f>H9+H10+H42+H45+H46+H109+H139+H151+H155+H160+H165+H169+H173+H174+H175+H178+H182</f>
        <v>4052.1377400000006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495.02</v>
      </c>
      <c r="I9" s="72">
        <v>495.02</v>
      </c>
      <c r="J9" s="72">
        <f>ROUND(H9*1000,2)</f>
        <v>495020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174.59482</v>
      </c>
      <c r="I10" s="76">
        <f>I11+I12+I13+I14+I15+I16+I20+I31+I35+I38+I39+I40+I41+I19</f>
        <v>173.69865999999999</v>
      </c>
      <c r="J10" s="72">
        <f>J11+J12+J13+J14+J15+J16+J20+J31+J35+J38+J39+J40+J41+J19</f>
        <v>173698.66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26.53</v>
      </c>
      <c r="G11" s="31">
        <v>2.29</v>
      </c>
      <c r="H11" s="34">
        <f>ROUND((F11*G11*K11)/1000,5)</f>
        <v>18.16536</v>
      </c>
      <c r="I11" s="31">
        <f t="shared" ref="I11:I30" si="0">H11</f>
        <v>18.16536</v>
      </c>
      <c r="J11" s="31">
        <f>ROUND(F11*G11*K11,2)</f>
        <v>18165.36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225.47</v>
      </c>
      <c r="G12" s="31">
        <v>2</v>
      </c>
      <c r="H12" s="34">
        <f>ROUND((F12*G12*C12)/1000,5)</f>
        <v>23.448879999999999</v>
      </c>
      <c r="I12" s="31">
        <f t="shared" si="0"/>
        <v>23.448879999999999</v>
      </c>
      <c r="J12" s="31">
        <f>ROUND(F12*G12*K12,2)</f>
        <v>23448.880000000001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19</v>
      </c>
      <c r="G13" s="31">
        <v>3.04</v>
      </c>
      <c r="H13" s="34">
        <f>ROUND((F13*G13*K13)/1000,5)</f>
        <v>17.270240000000001</v>
      </c>
      <c r="I13" s="31">
        <f t="shared" si="0"/>
        <v>17.270240000000001</v>
      </c>
      <c r="J13" s="31">
        <f>ROUND(F13*G13*K13,2)</f>
        <v>17270.240000000002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19</v>
      </c>
      <c r="G14" s="31">
        <v>19.350000000000001</v>
      </c>
      <c r="H14" s="32">
        <f>ROUND((F14*G14*K14)/1000,5)</f>
        <v>19.117799999999999</v>
      </c>
      <c r="I14" s="31">
        <f t="shared" si="0"/>
        <v>19.117799999999999</v>
      </c>
      <c r="J14" s="31">
        <f>ROUND(F14*G14*K14,2)</f>
        <v>19117.8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8.0008900000000001</v>
      </c>
      <c r="I16" s="31">
        <f t="shared" si="0"/>
        <v>8.0008900000000001</v>
      </c>
      <c r="J16" s="31">
        <f>J17+J18</f>
        <v>8000.8899999999994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26.53</v>
      </c>
      <c r="G17" s="31">
        <v>3.29</v>
      </c>
      <c r="H17" s="32">
        <f>ROUND((F17*G17*C17)/1000,5)</f>
        <v>1.0474000000000001</v>
      </c>
      <c r="I17" s="31">
        <f t="shared" si="0"/>
        <v>1.0474000000000001</v>
      </c>
      <c r="J17" s="31">
        <f>ROUND(F17*G17*K17,2)</f>
        <v>1047.4000000000001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225.47</v>
      </c>
      <c r="G18" s="31">
        <v>2.57</v>
      </c>
      <c r="H18" s="32">
        <f>ROUND((F18*G18*C18)/1000,5)</f>
        <v>6.9534900000000004</v>
      </c>
      <c r="I18" s="31">
        <f t="shared" si="0"/>
        <v>6.9534900000000004</v>
      </c>
      <c r="J18" s="31">
        <f>ROUND(F18*G18*K18,2)</f>
        <v>6953.49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79.8</v>
      </c>
      <c r="G19" s="31">
        <v>8.43</v>
      </c>
      <c r="H19" s="32">
        <f>ROUND((F19*G19*K19)/1000,5)</f>
        <v>0.67271000000000003</v>
      </c>
      <c r="I19" s="31">
        <f t="shared" si="0"/>
        <v>0.67271000000000003</v>
      </c>
      <c r="J19" s="31">
        <f>ROUND(F19*G19*K19,2)</f>
        <v>672.71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35.009049999999995</v>
      </c>
      <c r="I20" s="31">
        <f t="shared" si="0"/>
        <v>35.009049999999995</v>
      </c>
      <c r="J20" s="31">
        <f>J21+J22+J23+J24+J25+J26+J27+J28+J29+J30</f>
        <v>35009.049999999996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11610.33</v>
      </c>
      <c r="G21" s="31">
        <v>2.81</v>
      </c>
      <c r="H21" s="32">
        <f t="shared" ref="H21:H30" si="1">ROUND((F21*G21*K21)/1000,5)</f>
        <v>32.625030000000002</v>
      </c>
      <c r="I21" s="31">
        <f t="shared" si="0"/>
        <v>32.625030000000002</v>
      </c>
      <c r="J21" s="31">
        <f t="shared" ref="J21:J30" si="2">ROUND(F21*G21*K21,2)</f>
        <v>32625.03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802</v>
      </c>
      <c r="G22" s="31">
        <v>1.75</v>
      </c>
      <c r="H22" s="32">
        <f t="shared" si="1"/>
        <v>6.6500000000000004E-2</v>
      </c>
      <c r="I22" s="31">
        <f t="shared" si="0"/>
        <v>6.6500000000000004E-2</v>
      </c>
      <c r="J22" s="31">
        <f t="shared" si="2"/>
        <v>66.5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803</v>
      </c>
      <c r="G23" s="31">
        <v>4.0999999999999996</v>
      </c>
      <c r="H23" s="32">
        <f t="shared" si="1"/>
        <v>0.52193000000000001</v>
      </c>
      <c r="I23" s="31">
        <f t="shared" si="0"/>
        <v>0.52193000000000001</v>
      </c>
      <c r="J23" s="31">
        <f t="shared" si="2"/>
        <v>521.92999999999995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804</v>
      </c>
      <c r="G24" s="31">
        <v>4.08</v>
      </c>
      <c r="H24" s="32">
        <f t="shared" si="1"/>
        <v>4.888E-2</v>
      </c>
      <c r="I24" s="31">
        <f t="shared" si="0"/>
        <v>4.888E-2</v>
      </c>
      <c r="J24" s="31">
        <f t="shared" si="2"/>
        <v>48.88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805</v>
      </c>
      <c r="G25" s="31">
        <v>3.93</v>
      </c>
      <c r="H25" s="32">
        <f t="shared" si="1"/>
        <v>6.5360000000000001E-2</v>
      </c>
      <c r="I25" s="31">
        <f t="shared" si="0"/>
        <v>6.5360000000000001E-2</v>
      </c>
      <c r="J25" s="31">
        <f t="shared" si="2"/>
        <v>65.36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39.79</v>
      </c>
      <c r="G26" s="31">
        <v>2.64</v>
      </c>
      <c r="H26" s="32">
        <f t="shared" si="1"/>
        <v>0.10505</v>
      </c>
      <c r="I26" s="31">
        <f t="shared" si="0"/>
        <v>0.10505</v>
      </c>
      <c r="J26" s="31">
        <f t="shared" si="2"/>
        <v>105.05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806</v>
      </c>
      <c r="G27" s="31">
        <v>5.07</v>
      </c>
      <c r="H27" s="32">
        <f t="shared" si="1"/>
        <v>0.15412999999999999</v>
      </c>
      <c r="I27" s="31">
        <f t="shared" si="0"/>
        <v>0.15412999999999999</v>
      </c>
      <c r="J27" s="31">
        <f t="shared" si="2"/>
        <v>154.13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807</v>
      </c>
      <c r="G28" s="31">
        <v>2.52</v>
      </c>
      <c r="H28" s="32">
        <f t="shared" si="1"/>
        <v>2.3939999999999999E-2</v>
      </c>
      <c r="I28" s="31">
        <f t="shared" si="0"/>
        <v>2.3939999999999999E-2</v>
      </c>
      <c r="J28" s="31">
        <f t="shared" si="2"/>
        <v>23.94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22.488959999999999</v>
      </c>
      <c r="I31" s="31">
        <f>I32+I33+I34</f>
        <v>22.488959999999999</v>
      </c>
      <c r="J31" s="31">
        <f>J32+J33+J34</f>
        <v>22488.959999999999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832</v>
      </c>
      <c r="G32" s="31">
        <v>2.0099999999999998</v>
      </c>
      <c r="H32" s="32">
        <f>ROUND(F32*G32*K32/1000,5)</f>
        <v>3.3446400000000001</v>
      </c>
      <c r="I32" s="31">
        <f>H32</f>
        <v>3.3446400000000001</v>
      </c>
      <c r="J32" s="31">
        <f>ROUND(H32*1000,2)</f>
        <v>3344.64</v>
      </c>
      <c r="K32" s="3">
        <v>2</v>
      </c>
      <c r="L32" s="38"/>
      <c r="M32" s="38">
        <v>832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832</v>
      </c>
      <c r="G33" s="31">
        <v>7.67</v>
      </c>
      <c r="H33" s="32">
        <f>ROUND(G33*F33*K33/1000,5)</f>
        <v>19.14432</v>
      </c>
      <c r="I33" s="31">
        <f>H33</f>
        <v>19.14432</v>
      </c>
      <c r="J33" s="31">
        <f>ROUND(H33*1000,2)</f>
        <v>19144.32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0.89615999999999996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8</v>
      </c>
      <c r="G37" s="31">
        <v>56.01</v>
      </c>
      <c r="H37" s="32">
        <f>ROUND(G37*F37*C37/1000,5)</f>
        <v>0.89615999999999996</v>
      </c>
      <c r="I37" s="31"/>
      <c r="J37" s="31"/>
      <c r="L37" s="38"/>
      <c r="M37" s="38">
        <v>465.92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1048.32</v>
      </c>
      <c r="G38" s="31">
        <v>1.65</v>
      </c>
      <c r="H38" s="32">
        <f>ROUND((F38*G38*K38)/1000,5)</f>
        <v>1.72973</v>
      </c>
      <c r="I38" s="31">
        <f>H38</f>
        <v>1.72973</v>
      </c>
      <c r="J38" s="31">
        <f>ROUND(F38*G38*K38,2)</f>
        <v>1729.73</v>
      </c>
      <c r="K38" s="3">
        <v>1</v>
      </c>
      <c r="L38" s="38">
        <f>M37+M38</f>
        <v>1048.32</v>
      </c>
      <c r="M38" s="38">
        <v>582.4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106.24970999999999</v>
      </c>
      <c r="I42" s="72">
        <f>I43+I44</f>
        <v>106.24970999999999</v>
      </c>
      <c r="J42" s="72">
        <f>J43+J44</f>
        <v>106249.71</v>
      </c>
      <c r="K42" s="73"/>
      <c r="Q42" s="74" t="s">
        <v>327</v>
      </c>
      <c r="R42" s="74">
        <v>330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1.31</v>
      </c>
      <c r="G43" s="31">
        <v>222.21</v>
      </c>
      <c r="H43" s="32">
        <f>ROUND((F43*G43*K43)/1000,5)</f>
        <v>106.24970999999999</v>
      </c>
      <c r="I43" s="31">
        <f>H43</f>
        <v>106.24970999999999</v>
      </c>
      <c r="J43" s="31">
        <f>ROUND(H43*1000,2)</f>
        <v>106249.71</v>
      </c>
      <c r="K43" s="3">
        <v>365</v>
      </c>
      <c r="L43" s="38"/>
      <c r="M43" s="38"/>
      <c r="N43" s="4">
        <f>ROUND(R42*1.45/365,3)</f>
        <v>1.3109999999999999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212.10094300000003</v>
      </c>
      <c r="I46" s="71">
        <f>I47+I53+I63+I68+I77+I85+I98+I103</f>
        <v>212.10094300000003</v>
      </c>
      <c r="J46" s="72">
        <f>J47+J53+J63+J68+J77+J85+J98+J103</f>
        <v>205737.91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10.60505</v>
      </c>
      <c r="I47" s="25">
        <f>I48+I49+I50+I51+I52</f>
        <v>0</v>
      </c>
      <c r="J47" s="23">
        <f>J48+J49+J50+J51+J52</f>
        <v>10605.05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6.3630300000000002</v>
      </c>
      <c r="I49" s="31"/>
      <c r="J49" s="31">
        <f>ROUND(H49*1000,2)</f>
        <v>6363.03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4.2420200000000001</v>
      </c>
      <c r="I50" s="31"/>
      <c r="J50" s="31">
        <f>ROUND(H50*1000,2)</f>
        <v>4242.0200000000004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14.84707</v>
      </c>
      <c r="I53" s="26">
        <f>I54+I55+I56+I57+I58+I59+I60+I61+I62</f>
        <v>0</v>
      </c>
      <c r="J53" s="23">
        <f>J54+J55+J56+J57+J58+J59+J60+J61+J62</f>
        <v>14847.07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14.84707</v>
      </c>
      <c r="I59" s="31"/>
      <c r="J59" s="31">
        <f t="shared" si="3"/>
        <v>14847.07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19.089079999999999</v>
      </c>
      <c r="I68" s="26">
        <f>I69+I70+I71+I72+I75+I76</f>
        <v>0</v>
      </c>
      <c r="J68" s="23">
        <f>J69+J70+J71+J72+J73+J74+J75+J76</f>
        <v>19089.080000000002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19.089079999999999</v>
      </c>
      <c r="I76" s="31"/>
      <c r="J76" s="31">
        <f>ROUND(H76*1000,2)</f>
        <v>19089.080000000002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29.694140000000004</v>
      </c>
      <c r="I77" s="26">
        <f>I78+I79+I80+I81+I82+I83+I84</f>
        <v>0</v>
      </c>
      <c r="J77" s="23">
        <f>J78+J79+J80+J81+J82+J83+J84</f>
        <v>23331.11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14.84707</v>
      </c>
      <c r="I78" s="31"/>
      <c r="J78" s="31">
        <f t="shared" ref="J78:J83" si="4">ROUND(H78*1000,2)</f>
        <v>14847.07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8.4840400000000002</v>
      </c>
      <c r="I81" s="31"/>
      <c r="J81" s="31">
        <f t="shared" si="4"/>
        <v>8484.0400000000009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6.3630300000000002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72.114320000000006</v>
      </c>
      <c r="I85" s="26">
        <f>I86+I87+I88+I89+I90+I91+I92+I93+I94+I95+I96+I97</f>
        <v>0</v>
      </c>
      <c r="J85" s="23">
        <f>J86+J87+J88+J89+J90+J91+J92+J93+J94+J95+J96+J97</f>
        <v>72114.320000000007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25.452110000000001</v>
      </c>
      <c r="I90" s="31"/>
      <c r="J90" s="31">
        <f t="shared" si="5"/>
        <v>25452.11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33.936149999999998</v>
      </c>
      <c r="I96" s="31"/>
      <c r="J96" s="31">
        <f t="shared" si="5"/>
        <v>33936.15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12.72606</v>
      </c>
      <c r="I97" s="31"/>
      <c r="J97" s="31">
        <f t="shared" si="5"/>
        <v>12726.06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8.4840400000000002</v>
      </c>
      <c r="I98" s="26">
        <f>I99+I100+I101+I102</f>
        <v>0</v>
      </c>
      <c r="J98" s="23">
        <f>J99+J100+J101+J102</f>
        <v>8484.0400000000009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8.4840400000000002</v>
      </c>
      <c r="I99" s="31">
        <v>0</v>
      </c>
      <c r="J99" s="31">
        <f>ROUND(H99*1000,2)</f>
        <v>8484.0400000000009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57.267243000000015</v>
      </c>
      <c r="I103" s="25">
        <f>I104+I105+I106+I107+I108</f>
        <v>212.10094300000003</v>
      </c>
      <c r="J103" s="23">
        <f>J104+J105+J106+J107+J108</f>
        <v>57267.24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13.78656</v>
      </c>
      <c r="I106" s="31"/>
      <c r="J106" s="31">
        <f>ROUND(H106*1000,2)</f>
        <v>13786.56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43.480683000000013</v>
      </c>
      <c r="I108" s="34">
        <f>J197-I138-H181</f>
        <v>212.10094300000003</v>
      </c>
      <c r="J108" s="31">
        <f>ROUND(H108*1000,2)</f>
        <v>43480.68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776.67860699999994</v>
      </c>
      <c r="I109" s="71">
        <f>I110+I111+I112+I113+I114+I115+I116+I117+I118+I119+I120+I121+I122+I123+I124+I125+I126+I127+I128+I129+I130+I131+I132+I133+I134+I135+I136+I137+I138</f>
        <v>776.67460699999981</v>
      </c>
      <c r="J109" s="72">
        <f>J110+J111+J112+J113+J114+J115+J116+J117+J118+J119+J120+J121+J122+J123+J124+J125+J126+J127+J128+J129+J130+J131+J132+J133+J134+J135+J136+J137+J138</f>
        <v>731491.87999999989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32276.23</v>
      </c>
      <c r="H110" s="33">
        <f>ROUND(($I$138*0.05),5)</f>
        <v>32.276229999999998</v>
      </c>
      <c r="I110" s="31"/>
      <c r="J110" s="31">
        <f t="shared" ref="J110:J137" si="6">ROUND(H110*1000,2)</f>
        <v>32276.23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161381.15</v>
      </c>
      <c r="H111" s="33">
        <f>ROUND(($I$138*0.25),5)</f>
        <v>161.38114999999999</v>
      </c>
      <c r="I111" s="31"/>
      <c r="J111" s="31">
        <f t="shared" si="6"/>
        <v>161381.15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77462.950000000012</v>
      </c>
      <c r="H116" s="32">
        <f>ROUND(($I$138*0.12),5)</f>
        <v>77.462950000000006</v>
      </c>
      <c r="I116" s="31"/>
      <c r="J116" s="31">
        <f t="shared" si="6"/>
        <v>77462.95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39851</v>
      </c>
      <c r="H120" s="34">
        <v>39.850999999999999</v>
      </c>
      <c r="I120" s="31">
        <v>39.85</v>
      </c>
      <c r="J120" s="31">
        <f t="shared" si="6"/>
        <v>39851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91303</v>
      </c>
      <c r="H121" s="34">
        <v>91.302999999999997</v>
      </c>
      <c r="I121" s="31">
        <v>91.3</v>
      </c>
      <c r="J121" s="31">
        <f t="shared" si="6"/>
        <v>91303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96828.689999999988</v>
      </c>
      <c r="H125" s="32">
        <f>ROUND(($I$138*0.15),5)</f>
        <v>96.828689999999995</v>
      </c>
      <c r="I125" s="31"/>
      <c r="J125" s="31">
        <f t="shared" si="6"/>
        <v>96828.69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71007.710000000006</v>
      </c>
      <c r="H126" s="32">
        <f>ROUND(($I$138*0.11),5)</f>
        <v>71.007710000000003</v>
      </c>
      <c r="I126" s="31"/>
      <c r="J126" s="31">
        <f t="shared" si="6"/>
        <v>71007.710000000006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45186.720000000001</v>
      </c>
      <c r="H128" s="32">
        <f>ROUND(($I$138*0.07),5)</f>
        <v>45.186720000000001</v>
      </c>
      <c r="I128" s="31"/>
      <c r="J128" s="31">
        <f t="shared" si="6"/>
        <v>45186.720000000001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116194.43</v>
      </c>
      <c r="H129" s="32">
        <f>ROUND(($I$138*0.18),5)</f>
        <v>116.19443</v>
      </c>
      <c r="I129" s="31"/>
      <c r="J129" s="31">
        <f t="shared" si="6"/>
        <v>116194.43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45.186726999999919</v>
      </c>
      <c r="I138" s="34">
        <f>J197*0.7</f>
        <v>645.52460699999983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319.21391999999997</v>
      </c>
      <c r="I151" s="72">
        <f>I152+I153+I154</f>
        <v>319.20999999999998</v>
      </c>
      <c r="J151" s="72">
        <f ca="1">J152+J153+J154</f>
        <v>319214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6650.29</v>
      </c>
      <c r="H152" s="32">
        <f ca="1">ROUND((C152*F152*G152/1000),5)</f>
        <v>319.21391999999997</v>
      </c>
      <c r="I152" s="35">
        <v>319.20999999999998</v>
      </c>
      <c r="J152" s="31">
        <f ca="1">ROUND(H152*1000,2)</f>
        <v>319214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208.41023999999999</v>
      </c>
      <c r="I155" s="72">
        <f>I156+I157+I158+I159</f>
        <v>208.41</v>
      </c>
      <c r="J155" s="72">
        <f ca="1">J156+J157+J158+J159</f>
        <v>208410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4</v>
      </c>
      <c r="G157" s="31">
        <f ca="1">IF(F157&gt;0,J157/C157/F157,0)</f>
        <v>4341.88</v>
      </c>
      <c r="H157" s="34">
        <f ca="1">ROUND((C157*F157*G157/1000),5)</f>
        <v>208.41023999999999</v>
      </c>
      <c r="I157" s="31">
        <v>208.41</v>
      </c>
      <c r="J157" s="31">
        <f ca="1">ROUND(H157*1000,2)</f>
        <v>208410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138.876</v>
      </c>
      <c r="I169" s="72">
        <f>I170+I171+I172</f>
        <v>138.88</v>
      </c>
      <c r="J169" s="72">
        <f>J170+J171+J172</f>
        <v>138876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138876</v>
      </c>
      <c r="H170" s="32">
        <v>138.876</v>
      </c>
      <c r="I170" s="35">
        <v>138.88</v>
      </c>
      <c r="J170" s="31">
        <f>ROUND(H170*1000,2)</f>
        <v>138876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208.01599999999999</v>
      </c>
      <c r="I173" s="72">
        <v>208.02</v>
      </c>
      <c r="J173" s="72">
        <f>ROUND(H173*1000,2)</f>
        <v>208016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53.231999999999999</v>
      </c>
      <c r="I174" s="72">
        <v>53.23</v>
      </c>
      <c r="J174" s="72">
        <f>ROUND(H174*1000,2)</f>
        <v>53232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9.84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9.84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64.552459999999996</v>
      </c>
      <c r="I178" s="72">
        <f>I179+I180+I181</f>
        <v>181.09</v>
      </c>
      <c r="J178" s="72">
        <f>J179+J180+J181</f>
        <v>64552.46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64.552459999999996</v>
      </c>
      <c r="I181" s="31">
        <v>181.09</v>
      </c>
      <c r="J181" s="31">
        <f>ROUND(H181*1000,2)</f>
        <v>64552.46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2759.1985800000007</v>
      </c>
      <c r="I194" s="62">
        <f>I10+I9+I42+I46+I109+I139+I151+I155+I160+I165+I169+I173+I174+I175+I178+I45</f>
        <v>2884.6777999999999</v>
      </c>
      <c r="J194" s="63">
        <f ca="1">J10+J9+J42+J46+J109+J139+J151+J155+J160+J165+J169+J173+J174+J175+J178+J45</f>
        <v>1832492.56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2759.1985799999998</v>
      </c>
      <c r="I195" s="31">
        <f>J195/1000</f>
        <v>2878.9774900000002</v>
      </c>
      <c r="J195" s="31">
        <v>2878977.49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2884.6777999999999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-5.7003099999997175</v>
      </c>
      <c r="J197" s="82">
        <v>922.17800999999986</v>
      </c>
    </row>
    <row r="198" spans="1:75" hidden="1" x14ac:dyDescent="0.25">
      <c r="H198" s="49">
        <f>H9+H10+H42+H45+H46+H109+H139+H151+H155+H160+H165+H169+H173+H174+H175+H178+H182</f>
        <v>2759.1985800000002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479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908.57</v>
      </c>
      <c r="I9" s="72">
        <v>908.57</v>
      </c>
      <c r="J9" s="72">
        <f>ROUND(H9*1000,2)</f>
        <v>908570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608.04205000000002</v>
      </c>
      <c r="I10" s="76">
        <f>I11+I12+I13+I14+I15+I16+I20+I31+I35+I38+I39+I40+I41+I19</f>
        <v>606.92185000000006</v>
      </c>
      <c r="J10" s="72">
        <f>J11+J12+J13+J14+J15+J16+J20+J31+J35+J38+J39+J40+J41+J19</f>
        <v>606921.85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158.57</v>
      </c>
      <c r="G11" s="31">
        <v>2.29</v>
      </c>
      <c r="H11" s="34">
        <f>ROUND((F11*G11*K11)/1000,5)</f>
        <v>108.57446</v>
      </c>
      <c r="I11" s="31">
        <f t="shared" ref="I11:I30" si="0">H11</f>
        <v>108.57446</v>
      </c>
      <c r="J11" s="31">
        <f>ROUND(F11*G11*K11,2)</f>
        <v>108574.46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951.43000000000006</v>
      </c>
      <c r="G12" s="31">
        <v>2</v>
      </c>
      <c r="H12" s="34">
        <f>ROUND((F12*G12*C12)/1000,5)</f>
        <v>98.948719999999994</v>
      </c>
      <c r="I12" s="31">
        <f t="shared" si="0"/>
        <v>98.948719999999994</v>
      </c>
      <c r="J12" s="31">
        <f>ROUND(F12*G12*K12,2)</f>
        <v>98948.72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70</v>
      </c>
      <c r="G13" s="31">
        <v>3.04</v>
      </c>
      <c r="H13" s="34">
        <f>ROUND((F13*G13*K13)/1000,5)</f>
        <v>63.627200000000002</v>
      </c>
      <c r="I13" s="31">
        <f t="shared" si="0"/>
        <v>63.627200000000002</v>
      </c>
      <c r="J13" s="31">
        <f>ROUND(F13*G13*K13,2)</f>
        <v>63627.199999999997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70</v>
      </c>
      <c r="G14" s="31">
        <v>19.350000000000001</v>
      </c>
      <c r="H14" s="32">
        <f>ROUND((F14*G14*K14)/1000,5)</f>
        <v>70.433999999999997</v>
      </c>
      <c r="I14" s="31">
        <f t="shared" si="0"/>
        <v>70.433999999999997</v>
      </c>
      <c r="J14" s="31">
        <f>ROUND(F14*G14*K14,2)</f>
        <v>70434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20</v>
      </c>
      <c r="G15" s="31">
        <v>3.3</v>
      </c>
      <c r="H15" s="32">
        <f>ROUND((F15*G15*K15)/1000,5)</f>
        <v>19.734000000000002</v>
      </c>
      <c r="I15" s="31">
        <f t="shared" si="0"/>
        <v>19.734000000000002</v>
      </c>
      <c r="J15" s="31">
        <f>ROUND(F15*G15*K15,2)</f>
        <v>19734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35.602440000000001</v>
      </c>
      <c r="I16" s="31">
        <f t="shared" si="0"/>
        <v>35.602440000000001</v>
      </c>
      <c r="J16" s="31">
        <f>J17+J18</f>
        <v>35602.44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158.57</v>
      </c>
      <c r="G17" s="31">
        <v>3.29</v>
      </c>
      <c r="H17" s="32">
        <f>ROUND((F17*G17*C17)/1000,5)</f>
        <v>6.2603400000000002</v>
      </c>
      <c r="I17" s="31">
        <f t="shared" si="0"/>
        <v>6.2603400000000002</v>
      </c>
      <c r="J17" s="31">
        <f>ROUND(F17*G17*K17,2)</f>
        <v>6260.34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951.43000000000006</v>
      </c>
      <c r="G18" s="31">
        <v>2.57</v>
      </c>
      <c r="H18" s="32">
        <f>ROUND((F18*G18*C18)/1000,5)</f>
        <v>29.342099999999999</v>
      </c>
      <c r="I18" s="31">
        <f t="shared" si="0"/>
        <v>29.342099999999999</v>
      </c>
      <c r="J18" s="31">
        <f>ROUND(F18*G18*K18,2)</f>
        <v>29342.1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294</v>
      </c>
      <c r="G19" s="31">
        <v>8.43</v>
      </c>
      <c r="H19" s="32">
        <f>ROUND((F19*G19*K19)/1000,5)</f>
        <v>2.4784199999999998</v>
      </c>
      <c r="I19" s="31">
        <f t="shared" si="0"/>
        <v>2.4784199999999998</v>
      </c>
      <c r="J19" s="31">
        <f>ROUND(F19*G19*K19,2)</f>
        <v>2478.42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38.350540000000002</v>
      </c>
      <c r="I20" s="31">
        <f t="shared" si="0"/>
        <v>38.350540000000002</v>
      </c>
      <c r="J20" s="31">
        <f>J21+J22+J23+J24+J25+J26+J27+J28+J29+J30</f>
        <v>38350.54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808</v>
      </c>
      <c r="G21" s="31">
        <v>2.81</v>
      </c>
      <c r="H21" s="32">
        <f t="shared" ref="H21:H30" si="1">ROUND((F21*G21*K21)/1000,5)</f>
        <v>31.584399999999999</v>
      </c>
      <c r="I21" s="31">
        <f t="shared" si="0"/>
        <v>31.584399999999999</v>
      </c>
      <c r="J21" s="31">
        <f t="shared" ref="J21:J30" si="2">ROUND(F21*G21*K21,2)</f>
        <v>31584.400000000001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809</v>
      </c>
      <c r="G22" s="31">
        <v>1.75</v>
      </c>
      <c r="H22" s="32">
        <f t="shared" si="1"/>
        <v>0.245</v>
      </c>
      <c r="I22" s="31">
        <f t="shared" si="0"/>
        <v>0.245</v>
      </c>
      <c r="J22" s="31">
        <f t="shared" si="2"/>
        <v>245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810</v>
      </c>
      <c r="G23" s="31">
        <v>4.0999999999999996</v>
      </c>
      <c r="H23" s="32">
        <f t="shared" si="1"/>
        <v>1.9229000000000001</v>
      </c>
      <c r="I23" s="31">
        <f t="shared" si="0"/>
        <v>1.9229000000000001</v>
      </c>
      <c r="J23" s="31">
        <f t="shared" si="2"/>
        <v>1922.9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811</v>
      </c>
      <c r="G24" s="31">
        <v>4.08</v>
      </c>
      <c r="H24" s="32">
        <f t="shared" si="1"/>
        <v>0.17993000000000001</v>
      </c>
      <c r="I24" s="31">
        <f t="shared" si="0"/>
        <v>0.17993000000000001</v>
      </c>
      <c r="J24" s="31">
        <f t="shared" si="2"/>
        <v>179.93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812</v>
      </c>
      <c r="G25" s="31">
        <v>3.93</v>
      </c>
      <c r="H25" s="32">
        <f t="shared" si="1"/>
        <v>0.24071000000000001</v>
      </c>
      <c r="I25" s="31">
        <f t="shared" si="0"/>
        <v>0.24071000000000001</v>
      </c>
      <c r="J25" s="31">
        <f t="shared" si="2"/>
        <v>240.71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813</v>
      </c>
      <c r="G26" s="31">
        <v>2.64</v>
      </c>
      <c r="H26" s="32">
        <f t="shared" si="1"/>
        <v>0.20671</v>
      </c>
      <c r="I26" s="31">
        <f t="shared" si="0"/>
        <v>0.20671</v>
      </c>
      <c r="J26" s="31">
        <f t="shared" si="2"/>
        <v>206.71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814</v>
      </c>
      <c r="G27" s="31">
        <v>5.07</v>
      </c>
      <c r="H27" s="32">
        <f t="shared" si="1"/>
        <v>0.45427000000000001</v>
      </c>
      <c r="I27" s="31">
        <f t="shared" si="0"/>
        <v>0.45427000000000001</v>
      </c>
      <c r="J27" s="31">
        <f t="shared" si="2"/>
        <v>454.27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40</v>
      </c>
      <c r="G30" s="31">
        <v>3.63</v>
      </c>
      <c r="H30" s="34">
        <f t="shared" si="1"/>
        <v>3.4847999999999999</v>
      </c>
      <c r="I30" s="31">
        <f t="shared" si="0"/>
        <v>3.4847999999999999</v>
      </c>
      <c r="J30" s="31">
        <f t="shared" si="2"/>
        <v>3484.8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63.790800000000004</v>
      </c>
      <c r="I31" s="31">
        <f>I32+I33+I34</f>
        <v>63.790800000000004</v>
      </c>
      <c r="J31" s="31">
        <f>J32+J33+J34</f>
        <v>63790.8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2360</v>
      </c>
      <c r="G32" s="31">
        <v>2.0099999999999998</v>
      </c>
      <c r="H32" s="32">
        <f>ROUND(F32*G32*K32/1000,5)</f>
        <v>9.4871999999999996</v>
      </c>
      <c r="I32" s="31">
        <f>H32</f>
        <v>9.4871999999999996</v>
      </c>
      <c r="J32" s="31">
        <f>ROUND(H32*1000,2)</f>
        <v>9487.2000000000007</v>
      </c>
      <c r="K32" s="3">
        <v>2</v>
      </c>
      <c r="L32" s="38"/>
      <c r="M32" s="38">
        <v>2360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2360</v>
      </c>
      <c r="G33" s="31">
        <v>7.67</v>
      </c>
      <c r="H33" s="32">
        <f>ROUND(G33*F33*K33/1000,5)</f>
        <v>54.303600000000003</v>
      </c>
      <c r="I33" s="31">
        <f>H33</f>
        <v>54.303600000000003</v>
      </c>
      <c r="J33" s="31">
        <f>ROUND(H33*1000,2)</f>
        <v>54303.6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1.1202000000000001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10</v>
      </c>
      <c r="G37" s="31">
        <v>56.01</v>
      </c>
      <c r="H37" s="32">
        <f>ROUND(G37*F37*C37/1000,5)</f>
        <v>1.1202000000000001</v>
      </c>
      <c r="I37" s="31"/>
      <c r="J37" s="31"/>
      <c r="L37" s="38"/>
      <c r="M37" s="38">
        <v>1582.24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3560.04</v>
      </c>
      <c r="G38" s="31">
        <v>1.65</v>
      </c>
      <c r="H38" s="32">
        <f>ROUND((F38*G38*K38)/1000,5)</f>
        <v>5.8740699999999997</v>
      </c>
      <c r="I38" s="31">
        <f>H38</f>
        <v>5.8740699999999997</v>
      </c>
      <c r="J38" s="31">
        <f>ROUND(F38*G38*K38,2)</f>
        <v>5874.07</v>
      </c>
      <c r="K38" s="3">
        <v>1</v>
      </c>
      <c r="L38" s="38">
        <f>M37+M38</f>
        <v>3560.04</v>
      </c>
      <c r="M38" s="38">
        <v>1977.8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40</v>
      </c>
      <c r="G39" s="31">
        <v>8.32</v>
      </c>
      <c r="H39" s="32">
        <f>ROUND((F39*G39*K39)/1000,5)</f>
        <v>99.507199999999997</v>
      </c>
      <c r="I39" s="31">
        <f>H39</f>
        <v>99.507199999999997</v>
      </c>
      <c r="J39" s="31">
        <f>ROUND(F39*G39*K39,2)</f>
        <v>99507.199999999997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229.53182000000001</v>
      </c>
      <c r="I42" s="72">
        <f>I43+I44</f>
        <v>229.53182000000001</v>
      </c>
      <c r="J42" s="72">
        <f>J43+J44</f>
        <v>229531.82</v>
      </c>
      <c r="K42" s="73"/>
      <c r="Q42" s="74" t="s">
        <v>327</v>
      </c>
      <c r="R42" s="74">
        <v>712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2.83</v>
      </c>
      <c r="G43" s="31">
        <v>222.21</v>
      </c>
      <c r="H43" s="32">
        <f>ROUND((F43*G43*K43)/1000,5)</f>
        <v>229.53182000000001</v>
      </c>
      <c r="I43" s="31">
        <f>H43</f>
        <v>229.53182000000001</v>
      </c>
      <c r="J43" s="31">
        <f>ROUND(H43*1000,2)</f>
        <v>229531.82</v>
      </c>
      <c r="K43" s="3">
        <v>365</v>
      </c>
      <c r="L43" s="38"/>
      <c r="M43" s="38"/>
      <c r="N43" s="4">
        <f>ROUND(R42*1.45/365,3)</f>
        <v>2.8279999999999998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284.02532899999972</v>
      </c>
      <c r="I46" s="71">
        <f>I47+I53+I63+I68+I77+I85+I98+I103</f>
        <v>284.02532899999972</v>
      </c>
      <c r="J46" s="72">
        <f>J47+J53+J63+J68+J77+J85+J98+J103</f>
        <v>275504.57000000007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14.201269999999999</v>
      </c>
      <c r="I47" s="25">
        <f>I48+I49+I50+I51+I52</f>
        <v>0</v>
      </c>
      <c r="J47" s="23">
        <f>J48+J49+J50+J51+J52</f>
        <v>14201.27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8.5207599999999992</v>
      </c>
      <c r="I49" s="31"/>
      <c r="J49" s="31">
        <f>ROUND(H49*1000,2)</f>
        <v>8520.76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5.6805099999999999</v>
      </c>
      <c r="I50" s="31"/>
      <c r="J50" s="31">
        <f>ROUND(H50*1000,2)</f>
        <v>5680.51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19.881769999999999</v>
      </c>
      <c r="I53" s="26">
        <f>I54+I55+I56+I57+I58+I59+I60+I61+I62</f>
        <v>0</v>
      </c>
      <c r="J53" s="23">
        <f>J54+J55+J56+J57+J58+J59+J60+J61+J62</f>
        <v>19881.77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19.881769999999999</v>
      </c>
      <c r="I59" s="31"/>
      <c r="J59" s="31">
        <f t="shared" si="3"/>
        <v>19881.77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25.562280000000001</v>
      </c>
      <c r="I68" s="26">
        <f>I69+I70+I71+I72+I75+I76</f>
        <v>0</v>
      </c>
      <c r="J68" s="23">
        <f>J69+J70+J71+J72+J73+J74+J75+J76</f>
        <v>25562.28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25.562280000000001</v>
      </c>
      <c r="I76" s="31"/>
      <c r="J76" s="31">
        <f>ROUND(H76*1000,2)</f>
        <v>25562.28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39.763539999999999</v>
      </c>
      <c r="I77" s="26">
        <f>I78+I79+I80+I81+I82+I83+I84</f>
        <v>0</v>
      </c>
      <c r="J77" s="23">
        <f>J78+J79+J80+J81+J82+J83+J84</f>
        <v>31242.78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19.881769999999999</v>
      </c>
      <c r="I78" s="31"/>
      <c r="J78" s="31">
        <f t="shared" ref="J78:J83" si="4">ROUND(H78*1000,2)</f>
        <v>19881.77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11.36101</v>
      </c>
      <c r="I81" s="31"/>
      <c r="J81" s="31">
        <f t="shared" si="4"/>
        <v>11361.01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8.5207599999999992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96.568609999999978</v>
      </c>
      <c r="I85" s="26">
        <f>I86+I87+I88+I89+I90+I91+I92+I93+I94+I95+I96+I97</f>
        <v>0</v>
      </c>
      <c r="J85" s="23">
        <f>J86+J87+J88+J89+J90+J91+J92+J93+J94+J95+J96+J97</f>
        <v>96568.61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34.083039999999997</v>
      </c>
      <c r="I90" s="31"/>
      <c r="J90" s="31">
        <f t="shared" si="5"/>
        <v>34083.040000000001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45.444049999999997</v>
      </c>
      <c r="I96" s="31"/>
      <c r="J96" s="31">
        <f t="shared" si="5"/>
        <v>45444.05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17.041519999999998</v>
      </c>
      <c r="I97" s="31"/>
      <c r="J97" s="31">
        <f t="shared" si="5"/>
        <v>17041.52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11.36101</v>
      </c>
      <c r="I98" s="26">
        <f>I99+I100+I101+I102</f>
        <v>0</v>
      </c>
      <c r="J98" s="23">
        <f>J99+J100+J101+J102</f>
        <v>11361.01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11.36101</v>
      </c>
      <c r="I99" s="31">
        <v>0</v>
      </c>
      <c r="J99" s="31">
        <f>ROUND(H99*1000,2)</f>
        <v>11361.01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76.686848999999711</v>
      </c>
      <c r="I103" s="25">
        <f>I104+I105+I106+I107+I108</f>
        <v>284.02532899999972</v>
      </c>
      <c r="J103" s="23">
        <f>J104+J105+J106+J107+J108</f>
        <v>76686.850000000006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18.461649999999999</v>
      </c>
      <c r="I106" s="31"/>
      <c r="J106" s="31">
        <f>ROUND(H106*1000,2)</f>
        <v>18461.650000000001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58.225198999999712</v>
      </c>
      <c r="I108" s="34">
        <f>J197-I138-H181</f>
        <v>284.02532899999972</v>
      </c>
      <c r="J108" s="31">
        <f>ROUND(H108*1000,2)</f>
        <v>58225.2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980.28191099999935</v>
      </c>
      <c r="I109" s="71">
        <f>I110+I111+I112+I113+I114+I115+I116+I117+I118+I119+I120+I121+I122+I123+I124+I125+I126+I127+I128+I129+I130+I131+I132+I133+I134+I135+I136+I137+I138</f>
        <v>980.2849109999994</v>
      </c>
      <c r="J109" s="72">
        <f>J110+J111+J112+J113+J114+J115+J116+J117+J118+J119+J120+J121+J122+J123+J124+J125+J126+J127+J128+J129+J130+J131+J132+J133+J134+J135+J136+J137+J138</f>
        <v>919772.17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43221.25</v>
      </c>
      <c r="H110" s="33">
        <f>ROUND(($I$138*0.05),5)</f>
        <v>43.221249999999998</v>
      </c>
      <c r="I110" s="31"/>
      <c r="J110" s="31">
        <f t="shared" ref="J110:J137" si="6">ROUND(H110*1000,2)</f>
        <v>43221.25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216106.23</v>
      </c>
      <c r="H111" s="33">
        <f>ROUND(($I$138*0.25),5)</f>
        <v>216.10623000000001</v>
      </c>
      <c r="I111" s="31"/>
      <c r="J111" s="31">
        <f t="shared" si="6"/>
        <v>216106.23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103730.99</v>
      </c>
      <c r="H116" s="32">
        <f>ROUND(($I$138*0.12),5)</f>
        <v>103.73099000000001</v>
      </c>
      <c r="I116" s="31"/>
      <c r="J116" s="31">
        <f t="shared" si="6"/>
        <v>103730.99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63319</v>
      </c>
      <c r="H120" s="34">
        <v>63.319000000000003</v>
      </c>
      <c r="I120" s="31">
        <v>63.32</v>
      </c>
      <c r="J120" s="31">
        <f t="shared" si="6"/>
        <v>63319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52538</v>
      </c>
      <c r="H121" s="34">
        <v>52.537999999999997</v>
      </c>
      <c r="I121" s="31">
        <v>52.54</v>
      </c>
      <c r="J121" s="31">
        <f t="shared" si="6"/>
        <v>52538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129663.73999999999</v>
      </c>
      <c r="H125" s="32">
        <f>ROUND(($I$138*0.15),5)</f>
        <v>129.66373999999999</v>
      </c>
      <c r="I125" s="31"/>
      <c r="J125" s="31">
        <f t="shared" si="6"/>
        <v>129663.74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95086.74</v>
      </c>
      <c r="H126" s="32">
        <f>ROUND(($I$138*0.11),5)</f>
        <v>95.086740000000006</v>
      </c>
      <c r="I126" s="31"/>
      <c r="J126" s="31">
        <f t="shared" si="6"/>
        <v>95086.74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60509.74</v>
      </c>
      <c r="H128" s="32">
        <f>ROUND(($I$138*0.07),5)</f>
        <v>60.509740000000001</v>
      </c>
      <c r="I128" s="31"/>
      <c r="J128" s="31">
        <f t="shared" si="6"/>
        <v>60509.74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155596.48000000001</v>
      </c>
      <c r="H129" s="32">
        <f>ROUND(($I$138*0.18),5)</f>
        <v>155.59648000000001</v>
      </c>
      <c r="I129" s="31"/>
      <c r="J129" s="31">
        <f t="shared" si="6"/>
        <v>155596.48000000001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60.509740999999323</v>
      </c>
      <c r="I138" s="34">
        <f>J197*0.7</f>
        <v>864.42491099999938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56.392400000000002</v>
      </c>
      <c r="I139" s="72">
        <f>I140+I141+I142+I143+I144+I145+I146+I147+I148+I149+I150</f>
        <v>56.389400000000002</v>
      </c>
      <c r="J139" s="72">
        <f ca="1">J140+J141+J142+J143+J144+J145+J146+J147+J148+J149+J150</f>
        <v>56785.8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45123</v>
      </c>
      <c r="H142" s="34">
        <v>45.122999999999998</v>
      </c>
      <c r="I142" s="31">
        <v>45.12</v>
      </c>
      <c r="J142" s="31">
        <f t="shared" si="7"/>
        <v>45123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5</v>
      </c>
      <c r="G144" s="40">
        <v>9.1300000000000008</v>
      </c>
      <c r="H144" s="32">
        <f>ROUND((F144*G144*K144)/1000,5)</f>
        <v>2.3738000000000001</v>
      </c>
      <c r="I144" s="35">
        <f>H144</f>
        <v>2.3738000000000001</v>
      </c>
      <c r="J144" s="31">
        <f t="shared" si="7"/>
        <v>2373.8000000000002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5</v>
      </c>
      <c r="G145" s="40">
        <v>63.36</v>
      </c>
      <c r="H145" s="32">
        <f>ROUND((F145*G145*K145)/1000,5)</f>
        <v>3.8016000000000001</v>
      </c>
      <c r="I145" s="35">
        <f>H145</f>
        <v>3.8016000000000001</v>
      </c>
      <c r="J145" s="31">
        <f t="shared" si="7"/>
        <v>3801.6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5</v>
      </c>
      <c r="G147" s="40">
        <v>11.41</v>
      </c>
      <c r="H147" s="32">
        <f>ROUND((F147*G147*K147)/1000,5)</f>
        <v>0.68459999999999999</v>
      </c>
      <c r="I147" s="35">
        <f>H147</f>
        <v>0.68459999999999999</v>
      </c>
      <c r="J147" s="31">
        <f t="shared" si="7"/>
        <v>684.6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5</v>
      </c>
      <c r="G148" s="40">
        <v>881.88</v>
      </c>
      <c r="H148" s="32">
        <f>ROUND((F148*G148*K148)/1000,5)</f>
        <v>4.4093999999999998</v>
      </c>
      <c r="I148" s="35">
        <f>H148</f>
        <v>4.4093999999999998</v>
      </c>
      <c r="J148" s="31">
        <f t="shared" si="7"/>
        <v>4409.3999999999996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557.93399999999997</v>
      </c>
      <c r="I151" s="72">
        <f>I152+I153+I154</f>
        <v>557.92999999999995</v>
      </c>
      <c r="J151" s="72">
        <f ca="1">J152+J153+J154</f>
        <v>557934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10</v>
      </c>
      <c r="G152" s="40">
        <f ca="1">IF(F152&gt;0,J152/C152/F152,0)</f>
        <v>4649.45</v>
      </c>
      <c r="H152" s="32">
        <f ca="1">ROUND((C152*F152*G152/1000),5)</f>
        <v>557.93399999999997</v>
      </c>
      <c r="I152" s="35">
        <v>557.92999999999995</v>
      </c>
      <c r="J152" s="31">
        <f ca="1">ROUND(H152*1000,2)</f>
        <v>557934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345.87599999999998</v>
      </c>
      <c r="I155" s="72">
        <f>I156+I157+I158+I159</f>
        <v>345.88</v>
      </c>
      <c r="J155" s="72">
        <f ca="1">J156+J157+J158+J159</f>
        <v>345876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10</v>
      </c>
      <c r="G157" s="31">
        <f ca="1">IF(F157&gt;0,J157/C157/F157,0)</f>
        <v>2882.3</v>
      </c>
      <c r="H157" s="34">
        <f ca="1">ROUND((C157*F157*G157/1000),5)</f>
        <v>345.87599999999998</v>
      </c>
      <c r="I157" s="31">
        <v>345.88</v>
      </c>
      <c r="J157" s="31">
        <f ca="1">ROUND(H157*1000,2)</f>
        <v>345876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476.94200000000001</v>
      </c>
      <c r="I169" s="72">
        <f>I170+I171+I172</f>
        <v>476.95000000000005</v>
      </c>
      <c r="J169" s="72">
        <f>J170+J171+J172</f>
        <v>476942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254897</v>
      </c>
      <c r="H170" s="32">
        <v>254.89699999999999</v>
      </c>
      <c r="I170" s="35">
        <v>254.9</v>
      </c>
      <c r="J170" s="31">
        <f>ROUND(H170*1000,2)</f>
        <v>254897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1</v>
      </c>
      <c r="D171" s="28" t="s">
        <v>50</v>
      </c>
      <c r="E171" s="36" t="s">
        <v>31</v>
      </c>
      <c r="F171" s="40">
        <f>IF(H171&gt;0,1,0)</f>
        <v>1</v>
      </c>
      <c r="G171" s="40">
        <f>J171</f>
        <v>222045</v>
      </c>
      <c r="H171" s="32">
        <v>222.04499999999999</v>
      </c>
      <c r="I171" s="35">
        <v>222.05</v>
      </c>
      <c r="J171" s="31">
        <f>ROUND(H171*1000,2)</f>
        <v>222045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390.12299999999999</v>
      </c>
      <c r="I173" s="72">
        <v>390.12</v>
      </c>
      <c r="J173" s="72">
        <f>ROUND(H173*1000,2)</f>
        <v>390123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84.369</v>
      </c>
      <c r="I174" s="72">
        <v>84.37</v>
      </c>
      <c r="J174" s="72">
        <f>ROUND(H174*1000,2)</f>
        <v>84369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222.04499999999999</v>
      </c>
      <c r="I175" s="72">
        <f>I176+I177</f>
        <v>62.5</v>
      </c>
      <c r="J175" s="72">
        <f>J176+J177</f>
        <v>222045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1</v>
      </c>
      <c r="D177" s="28" t="s">
        <v>50</v>
      </c>
      <c r="E177" s="36" t="s">
        <v>31</v>
      </c>
      <c r="F177" s="40">
        <f>IF(H177&gt;0,1,0)</f>
        <v>1</v>
      </c>
      <c r="G177" s="40">
        <f>J177</f>
        <v>222045</v>
      </c>
      <c r="H177" s="32">
        <v>222.04499999999999</v>
      </c>
      <c r="I177" s="35">
        <v>62.5</v>
      </c>
      <c r="J177" s="31">
        <f>ROUND(H177*1000,2)</f>
        <v>222045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86.442490000000006</v>
      </c>
      <c r="I178" s="72">
        <f>I179+I180+I181</f>
        <v>143.59</v>
      </c>
      <c r="J178" s="72">
        <f>J179+J180+J181</f>
        <v>86442.49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86.442490000000006</v>
      </c>
      <c r="I181" s="31">
        <v>143.59</v>
      </c>
      <c r="J181" s="31">
        <f>ROUND(H181*1000,2)</f>
        <v>86442.49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5230.5749999999989</v>
      </c>
      <c r="I194" s="62">
        <f>I10+I9+I42+I46+I109+I139+I151+I155+I160+I165+I169+I173+I174+I175+I178+I45</f>
        <v>5127.0633099999986</v>
      </c>
      <c r="J194" s="63">
        <f ca="1">J10+J9+J42+J46+J109+J139+J151+J155+J160+J165+J169+J173+J174+J175+J178+J45</f>
        <v>3425782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5230.5749999999998</v>
      </c>
      <c r="I195" s="31">
        <f>J195/1000</f>
        <v>5284.15434</v>
      </c>
      <c r="J195" s="31">
        <v>5284154.34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5127.0633099999986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157.09103000000141</v>
      </c>
      <c r="J197" s="82">
        <v>1234.8927299999991</v>
      </c>
    </row>
    <row r="198" spans="1:75" hidden="1" x14ac:dyDescent="0.25">
      <c r="H198" s="49">
        <f>H9+H10+H42+H45+H46+H109+H139+H151+H155+H160+H165+H169+H173+H174+H175+H178+H182</f>
        <v>5230.5749999999989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108.15930000000002</v>
      </c>
      <c r="I9" s="72">
        <v>335.04</v>
      </c>
      <c r="J9" s="72">
        <f>ROUND(H9*1000,2)</f>
        <v>108159.3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239.65754999999996</v>
      </c>
      <c r="I10" s="76">
        <f>I11+I12+I13+I14+I15+I16+I20+I31+I35+I38+I39+I40+I41+I19</f>
        <v>237.19310999999999</v>
      </c>
      <c r="J10" s="72">
        <f>J11+J12+J13+J14+J15+J16+J20+J31+J35+J38+J39+J40+J41+J19</f>
        <v>237193.11000000002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40.57</v>
      </c>
      <c r="G11" s="31">
        <v>2.29</v>
      </c>
      <c r="H11" s="34">
        <f>ROUND((F11*G11*K11)/1000,5)</f>
        <v>27.778680000000001</v>
      </c>
      <c r="I11" s="31">
        <f t="shared" ref="I11:I30" si="0">H11</f>
        <v>27.778680000000001</v>
      </c>
      <c r="J11" s="31">
        <f>ROUND(F11*G11*K11,2)</f>
        <v>27778.68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284-F11</f>
        <v>243.43</v>
      </c>
      <c r="G12" s="31">
        <v>2</v>
      </c>
      <c r="H12" s="34">
        <f>ROUND((F12*G12*C12)/1000,5)</f>
        <v>25.31672</v>
      </c>
      <c r="I12" s="31">
        <f t="shared" si="0"/>
        <v>25.31672</v>
      </c>
      <c r="J12" s="31">
        <f>ROUND(F12*G12*K12,2)</f>
        <v>25316.720000000001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28</v>
      </c>
      <c r="G13" s="31">
        <v>3.04</v>
      </c>
      <c r="H13" s="34">
        <f>ROUND((F13*G13*K13)/1000,5)</f>
        <v>25.450880000000002</v>
      </c>
      <c r="I13" s="31">
        <f t="shared" si="0"/>
        <v>25.450880000000002</v>
      </c>
      <c r="J13" s="31">
        <f>ROUND(F13*G13*K13,2)</f>
        <v>25450.880000000001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28</v>
      </c>
      <c r="G14" s="31">
        <v>19.350000000000001</v>
      </c>
      <c r="H14" s="32">
        <f>ROUND((F14*G14*K14)/1000,5)</f>
        <v>28.1736</v>
      </c>
      <c r="I14" s="31">
        <f t="shared" si="0"/>
        <v>28.1736</v>
      </c>
      <c r="J14" s="31">
        <f>ROUND(F14*G14*K14,2)</f>
        <v>28173.599999999999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9.1090800000000005</v>
      </c>
      <c r="I16" s="31">
        <f t="shared" si="0"/>
        <v>9.1090800000000005</v>
      </c>
      <c r="J16" s="31">
        <f>J17+J18</f>
        <v>9109.08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40.57</v>
      </c>
      <c r="G17" s="31">
        <v>3.29</v>
      </c>
      <c r="H17" s="32">
        <f>ROUND((F17*G17*C17)/1000,5)</f>
        <v>1.6016999999999999</v>
      </c>
      <c r="I17" s="31">
        <f t="shared" si="0"/>
        <v>1.6016999999999999</v>
      </c>
      <c r="J17" s="31">
        <f>ROUND(F17*G17*K17,2)</f>
        <v>1601.7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243.43</v>
      </c>
      <c r="G18" s="31">
        <v>2.57</v>
      </c>
      <c r="H18" s="32">
        <f>ROUND((F18*G18*C18)/1000,5)</f>
        <v>7.5073800000000004</v>
      </c>
      <c r="I18" s="31">
        <f t="shared" si="0"/>
        <v>7.5073800000000004</v>
      </c>
      <c r="J18" s="31">
        <f>ROUND(F18*G18*K18,2)</f>
        <v>7507.38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58.8</v>
      </c>
      <c r="G19" s="31">
        <v>8.43</v>
      </c>
      <c r="H19" s="32">
        <f>ROUND((F19*G19*K19)/1000,5)</f>
        <v>0.49568000000000001</v>
      </c>
      <c r="I19" s="31">
        <f t="shared" si="0"/>
        <v>0.49568000000000001</v>
      </c>
      <c r="J19" s="31">
        <f>ROUND(F19*G19*K19,2)</f>
        <v>495.68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9.1358200000000007</v>
      </c>
      <c r="I20" s="31">
        <f t="shared" si="0"/>
        <v>9.1358200000000007</v>
      </c>
      <c r="J20" s="31">
        <f>J21+J22+J23+J24+J25+J26+J27+J28+J29+J30</f>
        <v>9135.82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2224.33</v>
      </c>
      <c r="G21" s="31">
        <v>2.81</v>
      </c>
      <c r="H21" s="32">
        <f t="shared" ref="H21:H30" si="1">ROUND((F21*G21*K21)/1000,5)</f>
        <v>6.2503700000000002</v>
      </c>
      <c r="I21" s="31">
        <f t="shared" si="0"/>
        <v>6.2503700000000002</v>
      </c>
      <c r="J21" s="31">
        <f t="shared" ref="J21:J30" si="2">ROUND(F21*G21*K21,2)</f>
        <v>6250.37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630</v>
      </c>
      <c r="G22" s="31">
        <v>1.75</v>
      </c>
      <c r="H22" s="32">
        <f t="shared" si="1"/>
        <v>4.9000000000000002E-2</v>
      </c>
      <c r="I22" s="31">
        <f t="shared" si="0"/>
        <v>4.9000000000000002E-2</v>
      </c>
      <c r="J22" s="31">
        <f t="shared" si="2"/>
        <v>49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676</v>
      </c>
      <c r="G23" s="31">
        <v>4.0999999999999996</v>
      </c>
      <c r="H23" s="32">
        <f t="shared" si="1"/>
        <v>0.38457999999999998</v>
      </c>
      <c r="I23" s="31">
        <f t="shared" si="0"/>
        <v>0.38457999999999998</v>
      </c>
      <c r="J23" s="31">
        <f t="shared" si="2"/>
        <v>384.58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677</v>
      </c>
      <c r="G24" s="31">
        <v>4.08</v>
      </c>
      <c r="H24" s="32">
        <f t="shared" si="1"/>
        <v>3.5990000000000001E-2</v>
      </c>
      <c r="I24" s="31">
        <f t="shared" si="0"/>
        <v>3.5990000000000001E-2</v>
      </c>
      <c r="J24" s="31">
        <f t="shared" si="2"/>
        <v>35.99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678</v>
      </c>
      <c r="G25" s="31">
        <v>3.93</v>
      </c>
      <c r="H25" s="32">
        <f t="shared" si="1"/>
        <v>4.8140000000000002E-2</v>
      </c>
      <c r="I25" s="31">
        <f t="shared" si="0"/>
        <v>4.8140000000000002E-2</v>
      </c>
      <c r="J25" s="31">
        <f t="shared" si="2"/>
        <v>48.14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815</v>
      </c>
      <c r="G26" s="31">
        <v>2.64</v>
      </c>
      <c r="H26" s="32">
        <f t="shared" si="1"/>
        <v>1.4889600000000001</v>
      </c>
      <c r="I26" s="31">
        <f t="shared" si="0"/>
        <v>1.4889600000000001</v>
      </c>
      <c r="J26" s="31">
        <f t="shared" si="2"/>
        <v>1488.96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630</v>
      </c>
      <c r="G28" s="31">
        <v>2.52</v>
      </c>
      <c r="H28" s="32">
        <f t="shared" si="1"/>
        <v>7.0559999999999998E-2</v>
      </c>
      <c r="I28" s="31">
        <f t="shared" si="0"/>
        <v>7.0559999999999998E-2</v>
      </c>
      <c r="J28" s="31">
        <f t="shared" si="2"/>
        <v>70.56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750</v>
      </c>
      <c r="G29" s="31">
        <v>2.0499999999999998</v>
      </c>
      <c r="H29" s="32">
        <f t="shared" si="1"/>
        <v>3.014E-2</v>
      </c>
      <c r="I29" s="31">
        <f t="shared" si="0"/>
        <v>3.014E-2</v>
      </c>
      <c r="J29" s="31">
        <f t="shared" si="2"/>
        <v>30.14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63.92595</v>
      </c>
      <c r="I31" s="31">
        <f>I32+I33+I34</f>
        <v>63.92595</v>
      </c>
      <c r="J31" s="31">
        <f>J32+J33+J34</f>
        <v>63925.95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2365</v>
      </c>
      <c r="G32" s="31">
        <v>2.0099999999999998</v>
      </c>
      <c r="H32" s="32">
        <f>ROUND(F32*G32*K32/1000,5)</f>
        <v>9.5073000000000008</v>
      </c>
      <c r="I32" s="31">
        <f>H32</f>
        <v>9.5073000000000008</v>
      </c>
      <c r="J32" s="31">
        <f>ROUND(H32*1000,2)</f>
        <v>9507.2999999999993</v>
      </c>
      <c r="K32" s="3">
        <v>2</v>
      </c>
      <c r="L32" s="38"/>
      <c r="M32" s="38">
        <v>2365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2365</v>
      </c>
      <c r="G33" s="31">
        <v>7.67</v>
      </c>
      <c r="H33" s="32">
        <f>ROUND(G33*F33*K33/1000,5)</f>
        <v>54.41865</v>
      </c>
      <c r="I33" s="31">
        <f>H33</f>
        <v>54.41865</v>
      </c>
      <c r="J33" s="31">
        <f>ROUND(H33*1000,2)</f>
        <v>54418.65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2.4644400000000002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22</v>
      </c>
      <c r="G37" s="31">
        <v>56.01</v>
      </c>
      <c r="H37" s="32">
        <f>ROUND(G37*F37*C37/1000,5)</f>
        <v>2.4644400000000002</v>
      </c>
      <c r="I37" s="31"/>
      <c r="J37" s="31"/>
      <c r="L37" s="38"/>
      <c r="M37" s="38">
        <v>1092.8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2458.8000000000002</v>
      </c>
      <c r="G38" s="31">
        <v>1.65</v>
      </c>
      <c r="H38" s="32">
        <f>ROUND((F38*G38*K38)/1000,5)</f>
        <v>4.0570199999999996</v>
      </c>
      <c r="I38" s="31">
        <f>H38</f>
        <v>4.0570199999999996</v>
      </c>
      <c r="J38" s="31">
        <f>ROUND(F38*G38*K38,2)</f>
        <v>4057.02</v>
      </c>
      <c r="K38" s="3">
        <v>1</v>
      </c>
      <c r="L38" s="38">
        <f>M37+M38</f>
        <v>2458.8000000000002</v>
      </c>
      <c r="M38" s="38">
        <v>1366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50.286119999999997</v>
      </c>
      <c r="I42" s="72">
        <f>I43+I44</f>
        <v>50.286119999999997</v>
      </c>
      <c r="J42" s="72">
        <f>J43+J44</f>
        <v>50286.12</v>
      </c>
      <c r="K42" s="73"/>
      <c r="Q42" s="74" t="s">
        <v>327</v>
      </c>
      <c r="R42" s="74">
        <v>156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0.62</v>
      </c>
      <c r="G43" s="31">
        <v>222.21</v>
      </c>
      <c r="H43" s="32">
        <f>ROUND((F43*G43*K43)/1000,5)</f>
        <v>50.286119999999997</v>
      </c>
      <c r="I43" s="31">
        <f>H43</f>
        <v>50.286119999999997</v>
      </c>
      <c r="J43" s="31">
        <f>ROUND(H43*1000,2)</f>
        <v>50286.12</v>
      </c>
      <c r="K43" s="3">
        <v>365</v>
      </c>
      <c r="L43" s="38"/>
      <c r="M43" s="38"/>
      <c r="N43" s="4">
        <f>ROUND(R42*1.45/365,3)</f>
        <v>0.62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26.470455000000033</v>
      </c>
      <c r="I46" s="71">
        <f>I47+I53+I63+I68+I77+I85+I98+I103</f>
        <v>26.47045500000003</v>
      </c>
      <c r="J46" s="72">
        <f>J47+J53+J63+J68+J77+J85+J98+J103</f>
        <v>25676.350000000002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1.32352</v>
      </c>
      <c r="I47" s="25">
        <f>I48+I49+I50+I51+I52</f>
        <v>0</v>
      </c>
      <c r="J47" s="23">
        <f>J48+J49+J50+J51+J52</f>
        <v>1323.52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0.79410999999999998</v>
      </c>
      <c r="I49" s="31"/>
      <c r="J49" s="31">
        <f>ROUND(H49*1000,2)</f>
        <v>794.11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0.52941000000000005</v>
      </c>
      <c r="I50" s="31"/>
      <c r="J50" s="31">
        <f>ROUND(H50*1000,2)</f>
        <v>529.41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1.85293</v>
      </c>
      <c r="I53" s="26">
        <f>I54+I55+I56+I57+I58+I59+I60+I61+I62</f>
        <v>0</v>
      </c>
      <c r="J53" s="23">
        <f>J54+J55+J56+J57+J58+J59+J60+J61+J62</f>
        <v>1852.93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1.85293</v>
      </c>
      <c r="I59" s="31"/>
      <c r="J59" s="31">
        <f t="shared" si="3"/>
        <v>1852.93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2.3823400000000001</v>
      </c>
      <c r="I68" s="26">
        <f>I69+I70+I71+I72+I75+I76</f>
        <v>0</v>
      </c>
      <c r="J68" s="23">
        <f>J69+J70+J71+J72+J73+J74+J75+J76</f>
        <v>2382.34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2.3823400000000001</v>
      </c>
      <c r="I76" s="31"/>
      <c r="J76" s="31">
        <f>ROUND(H76*1000,2)</f>
        <v>2382.34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3.7058599999999999</v>
      </c>
      <c r="I77" s="26">
        <f>I78+I79+I80+I81+I82+I83+I84</f>
        <v>0</v>
      </c>
      <c r="J77" s="23">
        <f>J78+J79+J80+J81+J82+J83+J84</f>
        <v>2911.75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1.85293</v>
      </c>
      <c r="I78" s="31"/>
      <c r="J78" s="31">
        <f t="shared" ref="J78:J83" si="4">ROUND(H78*1000,2)</f>
        <v>1852.93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1.0588200000000001</v>
      </c>
      <c r="I81" s="31"/>
      <c r="J81" s="31">
        <f t="shared" si="4"/>
        <v>1058.82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0.79410999999999998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8.9999500000000001</v>
      </c>
      <c r="I85" s="26">
        <f>I86+I87+I88+I89+I90+I91+I92+I93+I94+I95+I96+I97</f>
        <v>0</v>
      </c>
      <c r="J85" s="23">
        <f>J86+J87+J88+J89+J90+J91+J92+J93+J94+J95+J96+J97</f>
        <v>8999.9500000000007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3.17645</v>
      </c>
      <c r="I90" s="31"/>
      <c r="J90" s="31">
        <f t="shared" si="5"/>
        <v>3176.45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4.2352699999999999</v>
      </c>
      <c r="I96" s="31"/>
      <c r="J96" s="31">
        <f t="shared" si="5"/>
        <v>4235.2700000000004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1.58823</v>
      </c>
      <c r="I97" s="31"/>
      <c r="J97" s="31">
        <f t="shared" si="5"/>
        <v>1588.23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1.0588200000000001</v>
      </c>
      <c r="I98" s="26">
        <f>I99+I100+I101+I102</f>
        <v>0</v>
      </c>
      <c r="J98" s="23">
        <f>J99+J100+J101+J102</f>
        <v>1058.82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1.0588200000000001</v>
      </c>
      <c r="I99" s="31">
        <v>0</v>
      </c>
      <c r="J99" s="31">
        <f>ROUND(H99*1000,2)</f>
        <v>1058.82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7.14703500000003</v>
      </c>
      <c r="I103" s="25">
        <f>I104+I105+I106+I107+I108</f>
        <v>26.47045500000003</v>
      </c>
      <c r="J103" s="23">
        <f>J104+J105+J106+J107+J108</f>
        <v>7147.04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1.72058</v>
      </c>
      <c r="I106" s="31"/>
      <c r="J106" s="31">
        <f>ROUND(H106*1000,2)</f>
        <v>1720.58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5.42645500000003</v>
      </c>
      <c r="I108" s="34">
        <f>J197-I138-H181</f>
        <v>26.47045500000003</v>
      </c>
      <c r="J108" s="31">
        <f>ROUND(H108*1000,2)</f>
        <v>5426.46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105.68226500000004</v>
      </c>
      <c r="I109" s="71">
        <f>I110+I111+I112+I113+I114+I115+I116+I117+I118+I119+I120+I121+I122+I123+I124+I125+I126+I127+I128+I129+I130+I131+I132+I133+I134+I135+I136+I137+I138</f>
        <v>105.68226500000003</v>
      </c>
      <c r="J109" s="72">
        <f>J110+J111+J112+J113+J114+J115+J116+J117+J118+J119+J120+J121+J122+J123+J124+J125+J126+J127+J128+J129+J130+J131+J132+J133+J134+J135+J136+J137+J138</f>
        <v>100042.91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4028.1099999999997</v>
      </c>
      <c r="H110" s="33">
        <f>ROUND(($I$138*0.05),5)</f>
        <v>4.0281099999999999</v>
      </c>
      <c r="I110" s="31"/>
      <c r="J110" s="31">
        <f t="shared" ref="J110:J137" si="6">ROUND(H110*1000,2)</f>
        <v>4028.11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20140.57</v>
      </c>
      <c r="H111" s="33">
        <f>ROUND(($I$138*0.25),5)</f>
        <v>20.14057</v>
      </c>
      <c r="I111" s="31"/>
      <c r="J111" s="31">
        <f t="shared" si="6"/>
        <v>20140.57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9667.4699999999993</v>
      </c>
      <c r="H116" s="32">
        <f>ROUND(($I$138*0.12),5)</f>
        <v>9.6674699999999998</v>
      </c>
      <c r="I116" s="31"/>
      <c r="J116" s="31">
        <f t="shared" si="6"/>
        <v>9667.4699999999993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14612</v>
      </c>
      <c r="H120" s="34">
        <v>14.612</v>
      </c>
      <c r="I120" s="31">
        <v>14.61</v>
      </c>
      <c r="J120" s="31">
        <f t="shared" si="6"/>
        <v>14612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12084.339999999998</v>
      </c>
      <c r="H125" s="32">
        <f>ROUND(($I$138*0.15),5)</f>
        <v>12.084339999999999</v>
      </c>
      <c r="I125" s="31"/>
      <c r="J125" s="31">
        <f t="shared" si="6"/>
        <v>12084.34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8861.85</v>
      </c>
      <c r="H126" s="32">
        <f>ROUND(($I$138*0.11),5)</f>
        <v>8.8618500000000004</v>
      </c>
      <c r="I126" s="31"/>
      <c r="J126" s="31">
        <f t="shared" si="6"/>
        <v>8861.85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5639.36</v>
      </c>
      <c r="H128" s="32">
        <f>ROUND(($I$138*0.07),5)</f>
        <v>5.6393599999999999</v>
      </c>
      <c r="I128" s="31"/>
      <c r="J128" s="31">
        <f t="shared" si="6"/>
        <v>5639.36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14501.210000000001</v>
      </c>
      <c r="H129" s="32">
        <f>ROUND(($I$138*0.18),5)</f>
        <v>14.50121</v>
      </c>
      <c r="I129" s="31"/>
      <c r="J129" s="31">
        <f t="shared" si="6"/>
        <v>14501.21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5.6393550000000428</v>
      </c>
      <c r="I138" s="34">
        <f>J197*0.7</f>
        <v>80.562265000000039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19.174880000000002</v>
      </c>
      <c r="I139" s="72">
        <f>I140+I141+I142+I143+I144+I145+I146+I147+I148+I149+I150</f>
        <v>19.17388</v>
      </c>
      <c r="J139" s="72">
        <f ca="1">J140+J141+J142+J143+J144+J145+J146+J147+J148+J149+J150</f>
        <v>19253.560000000001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16921</v>
      </c>
      <c r="H142" s="34">
        <v>16.920999999999999</v>
      </c>
      <c r="I142" s="31">
        <v>16.920000000000002</v>
      </c>
      <c r="J142" s="31">
        <f t="shared" si="7"/>
        <v>16921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103.94208</v>
      </c>
      <c r="I151" s="72">
        <f>I152+I153+I154</f>
        <v>103.94</v>
      </c>
      <c r="J151" s="72">
        <f ca="1">J152+J153+J154</f>
        <v>103942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4330.92</v>
      </c>
      <c r="H152" s="32">
        <f ca="1">ROUND((C152*F152*G152/1000),5)</f>
        <v>103.94208</v>
      </c>
      <c r="I152" s="35">
        <v>103.94</v>
      </c>
      <c r="J152" s="31">
        <f ca="1">ROUND(H152*1000,2)</f>
        <v>103942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90.147120000000001</v>
      </c>
      <c r="I155" s="72">
        <f>I156+I157+I158+I159</f>
        <v>90.15</v>
      </c>
      <c r="J155" s="72">
        <f ca="1">J156+J157+J158+J159</f>
        <v>90147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3756.13</v>
      </c>
      <c r="H157" s="34">
        <f ca="1">ROUND((C157*F157*G157/1000),5)</f>
        <v>90.147120000000001</v>
      </c>
      <c r="I157" s="31">
        <v>90.15</v>
      </c>
      <c r="J157" s="31">
        <f ca="1">ROUND(H157*1000,2)</f>
        <v>90147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93.995000000000005</v>
      </c>
      <c r="I169" s="72">
        <f>I170+I171+I172</f>
        <v>94</v>
      </c>
      <c r="J169" s="72">
        <f>J170+J171+J172</f>
        <v>93995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93995</v>
      </c>
      <c r="H170" s="32">
        <v>93.995000000000005</v>
      </c>
      <c r="I170" s="35">
        <v>94</v>
      </c>
      <c r="J170" s="31">
        <f>ROUND(H170*1000,2)</f>
        <v>93995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202.46</v>
      </c>
      <c r="I173" s="72">
        <v>202.46</v>
      </c>
      <c r="J173" s="72">
        <f>ROUND(H173*1000,2)</f>
        <v>202460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33.561999999999998</v>
      </c>
      <c r="I174" s="72">
        <v>33.56</v>
      </c>
      <c r="J174" s="72">
        <f>ROUND(H174*1000,2)</f>
        <v>33562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27.72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27.72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8.0562299999999993</v>
      </c>
      <c r="I178" s="72">
        <f>I179+I180+I181</f>
        <v>122.57</v>
      </c>
      <c r="J178" s="72">
        <f>J179+J180+J181</f>
        <v>8056.23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8.0562299999999993</v>
      </c>
      <c r="I181" s="31">
        <v>122.57</v>
      </c>
      <c r="J181" s="31">
        <f>ROUND(H181*1000,2)</f>
        <v>8056.23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1081.5930000000001</v>
      </c>
      <c r="I194" s="62">
        <f>I10+I9+I42+I46+I109+I139+I151+I155+I160+I165+I169+I173+I174+I175+I178+I45</f>
        <v>1448.2458299999998</v>
      </c>
      <c r="J194" s="63">
        <f ca="1">J10+J9+J42+J46+J109+J139+J151+J155+J160+J165+J169+J173+J174+J175+J178+J45</f>
        <v>1254828.98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1081.5930000000001</v>
      </c>
      <c r="I195" s="31">
        <f>J195/1000</f>
        <v>1948.55682</v>
      </c>
      <c r="J195" s="31">
        <v>1948556.82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1448.2458299999998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500.31099000000017</v>
      </c>
      <c r="J197" s="82">
        <v>115.08895000000007</v>
      </c>
    </row>
    <row r="198" spans="1:75" hidden="1" x14ac:dyDescent="0.25">
      <c r="H198" s="49">
        <f>H9+H10+H42+H45+H46+H109+H139+H151+H155+H160+H165+H169+H173+H174+H175+H178+H182</f>
        <v>1081.5929999999998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92D05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416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12.332280000000001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74.72</v>
      </c>
      <c r="I9" s="72">
        <v>74.72</v>
      </c>
      <c r="J9" s="72">
        <f>ROUND(H9*1000,2)</f>
        <v>74720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125.15134</v>
      </c>
      <c r="I10" s="76">
        <f>I11+I12+I13+I14+I15+I16+I20+I31+I35+I38+I39+I40+I41+I19</f>
        <v>125.15133999999999</v>
      </c>
      <c r="J10" s="72">
        <f>J11+J12+J13+J14+J15+J16+J20+J31+J35+J38+J39+J40+J41+J19</f>
        <v>113141.94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77.5</v>
      </c>
      <c r="G11" s="31">
        <v>1.67</v>
      </c>
      <c r="H11" s="34">
        <f>ROUND((F11*G11*K11)/1000,5)</f>
        <v>38.698079999999997</v>
      </c>
      <c r="I11" s="31">
        <f>H11</f>
        <v>38.698079999999997</v>
      </c>
      <c r="J11" s="31">
        <f>ROUND(F11*G11*K11,2)</f>
        <v>38698.080000000002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77.5</v>
      </c>
      <c r="G12" s="31">
        <v>1.27</v>
      </c>
      <c r="H12" s="34">
        <f>ROUND((F12*G12*C12)/1000,5)</f>
        <v>10.2362</v>
      </c>
      <c r="I12" s="31">
        <f>H12</f>
        <v>10.2362</v>
      </c>
      <c r="J12" s="31">
        <f>ROUND(F12*G12*K12,2)</f>
        <v>5118.1000000000004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13.782599999999999</v>
      </c>
      <c r="I16" s="31">
        <f t="shared" ref="I16:I29" si="0">H16</f>
        <v>13.782599999999999</v>
      </c>
      <c r="J16" s="31">
        <f>J17+J18</f>
        <v>6891.2999999999993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77.5</v>
      </c>
      <c r="G17" s="31">
        <v>4.07</v>
      </c>
      <c r="H17" s="32">
        <f>ROUND((F17*G17*C17)/1000,5)</f>
        <v>7.5701999999999998</v>
      </c>
      <c r="I17" s="31">
        <f t="shared" si="0"/>
        <v>7.5701999999999998</v>
      </c>
      <c r="J17" s="31">
        <f>ROUND(F17*G17*K17,2)</f>
        <v>3785.1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77.5</v>
      </c>
      <c r="G18" s="31">
        <v>3.34</v>
      </c>
      <c r="H18" s="32">
        <f>ROUND((F18*G18*C18)/1000,5)</f>
        <v>6.2123999999999997</v>
      </c>
      <c r="I18" s="31">
        <f t="shared" si="0"/>
        <v>6.2123999999999997</v>
      </c>
      <c r="J18" s="31">
        <f>ROUND(F18*G18*K18,2)</f>
        <v>3106.2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33.6</v>
      </c>
      <c r="G19" s="31">
        <v>8.43</v>
      </c>
      <c r="H19" s="32">
        <f>ROUND((F19*G19*K19)/1000,5)</f>
        <v>0.28325</v>
      </c>
      <c r="I19" s="31">
        <f t="shared" si="0"/>
        <v>0.28325</v>
      </c>
      <c r="J19" s="31">
        <f>ROUND(F19*G19*K19,2)</f>
        <v>283.25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5.5579299999999998</v>
      </c>
      <c r="I20" s="31">
        <f t="shared" si="0"/>
        <v>5.5579299999999998</v>
      </c>
      <c r="J20" s="31">
        <f>J21+J22+J23+J24+J25+J26+J27+J28+J29+J30</f>
        <v>5557.9299999999994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1733.67</v>
      </c>
      <c r="G21" s="31">
        <v>2.81</v>
      </c>
      <c r="H21" s="32">
        <f t="shared" ref="H21:H30" si="1">ROUND((F21*G21*K21)/1000,5)</f>
        <v>4.8716100000000004</v>
      </c>
      <c r="I21" s="31">
        <f t="shared" si="0"/>
        <v>4.8716100000000004</v>
      </c>
      <c r="J21" s="31">
        <f t="shared" ref="J21:J29" si="2">ROUND(F21*G21*K21,2)</f>
        <v>4871.6099999999997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36</v>
      </c>
      <c r="G22" s="31">
        <v>1.75</v>
      </c>
      <c r="H22" s="32">
        <f t="shared" si="1"/>
        <v>2.8000000000000001E-2</v>
      </c>
      <c r="I22" s="31">
        <f t="shared" si="0"/>
        <v>2.8000000000000001E-2</v>
      </c>
      <c r="J22" s="31">
        <f t="shared" si="2"/>
        <v>28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716</v>
      </c>
      <c r="G23" s="31">
        <v>4.0999999999999996</v>
      </c>
      <c r="H23" s="32">
        <f t="shared" si="1"/>
        <v>0.21976000000000001</v>
      </c>
      <c r="I23" s="31">
        <f t="shared" si="0"/>
        <v>0.21976000000000001</v>
      </c>
      <c r="J23" s="31">
        <f t="shared" si="2"/>
        <v>219.76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717</v>
      </c>
      <c r="G24" s="31">
        <v>4.08</v>
      </c>
      <c r="H24" s="32">
        <f t="shared" si="1"/>
        <v>2.0559999999999998E-2</v>
      </c>
      <c r="I24" s="31">
        <f t="shared" si="0"/>
        <v>2.0559999999999998E-2</v>
      </c>
      <c r="J24" s="31">
        <f t="shared" si="2"/>
        <v>20.56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125</v>
      </c>
      <c r="G25" s="31">
        <v>3.93</v>
      </c>
      <c r="H25" s="32">
        <f t="shared" si="1"/>
        <v>2.751E-2</v>
      </c>
      <c r="I25" s="31">
        <f t="shared" si="0"/>
        <v>2.751E-2</v>
      </c>
      <c r="J25" s="31">
        <f t="shared" si="2"/>
        <v>27.51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718</v>
      </c>
      <c r="G26" s="31">
        <v>2.64</v>
      </c>
      <c r="H26" s="32">
        <f t="shared" si="1"/>
        <v>0.30690000000000001</v>
      </c>
      <c r="I26" s="31">
        <f t="shared" si="0"/>
        <v>0.30690000000000001</v>
      </c>
      <c r="J26" s="31">
        <f t="shared" si="2"/>
        <v>306.89999999999998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719</v>
      </c>
      <c r="G27" s="31">
        <v>5.07</v>
      </c>
      <c r="H27" s="32">
        <f t="shared" si="1"/>
        <v>6.4899999999999999E-2</v>
      </c>
      <c r="I27" s="31">
        <f t="shared" si="0"/>
        <v>6.4899999999999999E-2</v>
      </c>
      <c r="J27" s="31">
        <f t="shared" si="2"/>
        <v>64.900000000000006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317</v>
      </c>
      <c r="G28" s="31">
        <v>2.52</v>
      </c>
      <c r="H28" s="32">
        <f t="shared" si="1"/>
        <v>1.008E-2</v>
      </c>
      <c r="I28" s="31">
        <f t="shared" si="0"/>
        <v>1.008E-2</v>
      </c>
      <c r="J28" s="31">
        <f t="shared" si="2"/>
        <v>10.08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55.609619999999993</v>
      </c>
      <c r="I31" s="31">
        <f>I32+I33+I34</f>
        <v>55.609619999999993</v>
      </c>
      <c r="J31" s="31">
        <f>J32+J33+J34</f>
        <v>55609.619999999995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773</v>
      </c>
      <c r="G32" s="31">
        <v>2.0099999999999998</v>
      </c>
      <c r="H32" s="32">
        <f>ROUND(F32*G32*K32/1000,5)</f>
        <v>3.1074600000000001</v>
      </c>
      <c r="I32" s="31">
        <f>H32</f>
        <v>3.1074600000000001</v>
      </c>
      <c r="J32" s="31">
        <f>ROUND(H32*1000,2)</f>
        <v>3107.46</v>
      </c>
      <c r="K32" s="3">
        <v>2</v>
      </c>
      <c r="L32" s="38"/>
      <c r="M32" s="38">
        <v>773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773</v>
      </c>
      <c r="G33" s="31">
        <v>7.67</v>
      </c>
      <c r="H33" s="32">
        <f>ROUND(G33*F33*K33/1000,5)</f>
        <v>17.786729999999999</v>
      </c>
      <c r="I33" s="31">
        <f>H33</f>
        <v>17.786729999999999</v>
      </c>
      <c r="J33" s="31">
        <f>ROUND(H33*1000,2)</f>
        <v>17786.73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773</v>
      </c>
      <c r="G34" s="31">
        <v>14.97</v>
      </c>
      <c r="H34" s="32">
        <f>ROUND(G34*F34*K34/1000,5)</f>
        <v>34.715429999999998</v>
      </c>
      <c r="I34" s="31">
        <f>H34</f>
        <v>34.715429999999998</v>
      </c>
      <c r="J34" s="31">
        <f>ROUND(H34*1000,2)</f>
        <v>34715.43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264.95999999999998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596.16</v>
      </c>
      <c r="G38" s="31">
        <v>1.65</v>
      </c>
      <c r="H38" s="32">
        <f>ROUND((F38*G38*K38)/1000,5)</f>
        <v>0.98365999999999998</v>
      </c>
      <c r="I38" s="31">
        <f>H38</f>
        <v>0.98365999999999998</v>
      </c>
      <c r="J38" s="31">
        <f>ROUND(F38*G38*K38,2)</f>
        <v>983.66</v>
      </c>
      <c r="K38" s="3">
        <v>1</v>
      </c>
      <c r="L38" s="38">
        <f>M37+M38</f>
        <v>596.16</v>
      </c>
      <c r="M38" s="38">
        <v>331.2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50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0.19900000000000001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16.208137999999991</v>
      </c>
      <c r="I46" s="71">
        <f>I47+I53+I63+I68+I77+I85+I98+I103</f>
        <v>16.208137999999991</v>
      </c>
      <c r="J46" s="72">
        <f>J47+J53+J63+J68+J77+J85+J98+J103</f>
        <v>15721.900000000001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0.81040000000000001</v>
      </c>
      <c r="I47" s="25">
        <f>I48+I49+I50+I51+I52</f>
        <v>0</v>
      </c>
      <c r="J47" s="23">
        <f>J48+J49+J50+J51+J52</f>
        <v>810.40000000000009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0.48624000000000001</v>
      </c>
      <c r="I49" s="31"/>
      <c r="J49" s="31">
        <f>ROUND(H49*1000,2)</f>
        <v>486.24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0.32416</v>
      </c>
      <c r="I50" s="31"/>
      <c r="J50" s="31">
        <f>ROUND(H50*1000,2)</f>
        <v>324.16000000000003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1.1345700000000001</v>
      </c>
      <c r="I53" s="26">
        <f>I54+I55+I56+I57+I58+I59+I60+I61+I62</f>
        <v>0</v>
      </c>
      <c r="J53" s="23">
        <f>J54+J55+J56+J57+J58+J59+J60+J61+J62</f>
        <v>1134.57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1.1345700000000001</v>
      </c>
      <c r="I59" s="31"/>
      <c r="J59" s="31">
        <f t="shared" si="3"/>
        <v>1134.57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1.4587300000000001</v>
      </c>
      <c r="I68" s="26">
        <f>I69+I70+I71+I72+I75+I76</f>
        <v>0</v>
      </c>
      <c r="J68" s="23">
        <f>J69+J70+J71+J72+J73+J74+J75+J76</f>
        <v>1458.73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1.4587300000000001</v>
      </c>
      <c r="I76" s="31"/>
      <c r="J76" s="31">
        <f>ROUND(H76*1000,2)</f>
        <v>1458.73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2.2691400000000002</v>
      </c>
      <c r="I77" s="26">
        <f>I78+I79+I80+I81+I82+I83+I84</f>
        <v>0</v>
      </c>
      <c r="J77" s="23">
        <f>J78+J79+J80+J81+J82+J83+J84</f>
        <v>1782.9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1.1345700000000001</v>
      </c>
      <c r="I78" s="31"/>
      <c r="J78" s="31">
        <f t="shared" ref="J78:J83" si="4">ROUND(H78*1000,2)</f>
        <v>1134.57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0.64832999999999996</v>
      </c>
      <c r="I81" s="31"/>
      <c r="J81" s="31">
        <f t="shared" si="4"/>
        <v>648.33000000000004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0.48624000000000001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5.5107699999999999</v>
      </c>
      <c r="I85" s="26">
        <f>I86+I87+I88+I89+I90+I91+I92+I93+I94+I95+I96+I97</f>
        <v>0</v>
      </c>
      <c r="J85" s="23">
        <f>J86+J87+J88+J89+J90+J91+J92+J93+J94+J95+J96+J97</f>
        <v>5510.77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1.9449799999999999</v>
      </c>
      <c r="I90" s="31"/>
      <c r="J90" s="31">
        <f t="shared" si="5"/>
        <v>1944.98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2.5933000000000002</v>
      </c>
      <c r="I96" s="31"/>
      <c r="J96" s="31">
        <f t="shared" si="5"/>
        <v>2593.3000000000002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0.97248999999999997</v>
      </c>
      <c r="I97" s="31"/>
      <c r="J97" s="31">
        <f t="shared" si="5"/>
        <v>972.49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0.64832999999999996</v>
      </c>
      <c r="I98" s="26">
        <f>I99+I100+I101+I102</f>
        <v>0</v>
      </c>
      <c r="J98" s="23">
        <f>J99+J100+J101+J102</f>
        <v>648.33000000000004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0.64832999999999996</v>
      </c>
      <c r="I99" s="31">
        <v>0</v>
      </c>
      <c r="J99" s="31">
        <f>ROUND(H99*1000,2)</f>
        <v>648.33000000000004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4.3761979999999907</v>
      </c>
      <c r="I103" s="25">
        <f>I104+I105+I106+I107+I108</f>
        <v>16.208137999999991</v>
      </c>
      <c r="J103" s="23">
        <f>J104+J105+J106+J107+J108</f>
        <v>4376.2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1.0535300000000001</v>
      </c>
      <c r="I106" s="31"/>
      <c r="J106" s="31">
        <f>ROUND(H106*1000,2)</f>
        <v>1053.53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3.3226679999999904</v>
      </c>
      <c r="I108" s="34">
        <f>J197-I138-H181</f>
        <v>16.208137999999991</v>
      </c>
      <c r="J108" s="31">
        <f>ROUND(H108*1000,2)</f>
        <v>3322.67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70.344111999999967</v>
      </c>
      <c r="I109" s="71">
        <f>I110+I111+I112+I113+I114+I115+I116+I117+I118+I119+I120+I121+I122+I123+I124+I125+I126+I127+I128+I129+I130+I131+I132+I133+I134+I135+I136+I137+I138</f>
        <v>70.349111999999977</v>
      </c>
      <c r="J109" s="72">
        <f>J110+J111+J112+J113+J114+J115+J116+J117+J118+J119+J120+J121+J122+J123+J124+J125+J126+J127+J128+J129+J130+J131+J132+J133+J134+J135+J136+J137+J138</f>
        <v>66891.08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2466.46</v>
      </c>
      <c r="H110" s="33">
        <f>ROUND(($I$138*0.05),5)</f>
        <v>2.4664600000000001</v>
      </c>
      <c r="I110" s="31"/>
      <c r="J110" s="31">
        <f t="shared" ref="J110:J137" si="6">ROUND(H110*1000,2)</f>
        <v>2466.46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12332.28</v>
      </c>
      <c r="H111" s="33">
        <f>ROUND(($I$138*0.25),5)</f>
        <v>12.332280000000001</v>
      </c>
      <c r="I111" s="31"/>
      <c r="J111" s="31">
        <f t="shared" si="6"/>
        <v>12332.28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5919.49</v>
      </c>
      <c r="H116" s="32">
        <f>ROUND(($I$138*0.12),5)</f>
        <v>5.9194899999999997</v>
      </c>
      <c r="I116" s="31"/>
      <c r="J116" s="31">
        <f t="shared" si="6"/>
        <v>5919.49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7399.37</v>
      </c>
      <c r="H125" s="32">
        <f>ROUND(($I$138*0.15),5)</f>
        <v>7.3993700000000002</v>
      </c>
      <c r="I125" s="31"/>
      <c r="J125" s="31">
        <f t="shared" si="6"/>
        <v>7399.37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5426.2</v>
      </c>
      <c r="H126" s="32">
        <f>ROUND(($I$138*0.11),5)</f>
        <v>5.4261999999999997</v>
      </c>
      <c r="I126" s="31"/>
      <c r="J126" s="31">
        <f t="shared" si="6"/>
        <v>5426.2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3453.04</v>
      </c>
      <c r="H128" s="32">
        <f>ROUND(($I$138*0.07),5)</f>
        <v>3.4530400000000001</v>
      </c>
      <c r="I128" s="31"/>
      <c r="J128" s="31">
        <f t="shared" si="6"/>
        <v>3453.04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8879.24</v>
      </c>
      <c r="H129" s="32">
        <f>ROUND(($I$138*0.18),5)</f>
        <v>8.8792399999999994</v>
      </c>
      <c r="I129" s="31"/>
      <c r="J129" s="31">
        <f t="shared" si="6"/>
        <v>8879.24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3.4530319999999719</v>
      </c>
      <c r="I138" s="34">
        <f>J197*0.7</f>
        <v>49.329111999999974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9.7759999999999998</v>
      </c>
      <c r="I165" s="72">
        <f>I166+I167+I168</f>
        <v>9.7799999999999994</v>
      </c>
      <c r="J165" s="72">
        <f>J166+J167+J168</f>
        <v>9776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9776</v>
      </c>
      <c r="H166" s="34">
        <v>9.7759999999999998</v>
      </c>
      <c r="I166" s="31">
        <v>9.7799999999999994</v>
      </c>
      <c r="J166" s="31">
        <f>ROUND(H166*1000,2)</f>
        <v>9776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20.960999999999999</v>
      </c>
      <c r="I169" s="72">
        <f>I170+I171+I172</f>
        <v>20.96</v>
      </c>
      <c r="J169" s="72">
        <f>J170+J171+J172</f>
        <v>20961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20961</v>
      </c>
      <c r="H170" s="32">
        <v>20.960999999999999</v>
      </c>
      <c r="I170" s="35">
        <v>20.96</v>
      </c>
      <c r="J170" s="31">
        <f>ROUND(H170*1000,2)</f>
        <v>20961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14.919</v>
      </c>
      <c r="I173" s="72">
        <v>14.92</v>
      </c>
      <c r="J173" s="72">
        <f>ROUND(H173*1000,2)</f>
        <v>14919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10.587</v>
      </c>
      <c r="I174" s="72">
        <v>10.59</v>
      </c>
      <c r="J174" s="72">
        <f>ROUND(H174*1000,2)</f>
        <v>10587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4.9329099999999997</v>
      </c>
      <c r="I178" s="72">
        <f>I179+I180+I181</f>
        <v>27.25</v>
      </c>
      <c r="J178" s="72">
        <f>J179+J180+J181</f>
        <v>4932.91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4.9329099999999997</v>
      </c>
      <c r="I181" s="31">
        <v>27.25</v>
      </c>
      <c r="J181" s="31">
        <f>ROUND(H181*1000,2)</f>
        <v>4932.91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347.59949999999998</v>
      </c>
      <c r="I194" s="62">
        <f>I10+I9+I42+I46+I109+I139+I151+I155+I160+I165+I169+I173+I174+I175+I178+I45</f>
        <v>369.93858999999986</v>
      </c>
      <c r="J194" s="63">
        <f ca="1">J10+J9+J42+J46+J109+J139+J151+J155+J160+J165+J169+J173+J174+J175+J178+J45</f>
        <v>231686.8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347.59949999999998</v>
      </c>
      <c r="I195" s="31">
        <f>J195/1000</f>
        <v>486.11094000000003</v>
      </c>
      <c r="J195" s="31">
        <v>486110.94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369.93858999999986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116.17235000000016</v>
      </c>
      <c r="J197" s="82">
        <v>70.470159999999964</v>
      </c>
    </row>
    <row r="198" spans="1:75" hidden="1" x14ac:dyDescent="0.25">
      <c r="H198" s="49">
        <f>H9+H10+H42+H45+H46+H109+H139+H151+H155+H160+H165+H169+H173+H174+H175+H178+H182</f>
        <v>347.59949999999998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>
    <tabColor rgb="FFFFC000"/>
    <pageSetUpPr fitToPage="1"/>
  </sheetPr>
  <dimension ref="A1:CQ209"/>
  <sheetViews>
    <sheetView topLeftCell="A185" zoomScale="77" zoomScaleNormal="77" workbookViewId="0">
      <selection activeCell="DO228" sqref="DO228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283.872546</v>
      </c>
      <c r="I9" s="72">
        <v>621.74</v>
      </c>
      <c r="J9" s="72">
        <f>ROUND(H9*1000,2)</f>
        <v>283872.55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983.93619000000012</v>
      </c>
      <c r="I10" s="76">
        <f>I11+I12+I13+I14+I15+I16+I20+I31+I35+I38+I39+I40+I41+I19</f>
        <v>983.93619000000012</v>
      </c>
      <c r="J10" s="72">
        <f>J11+J12+J13+J14+J15+J16+J20+J31+J35+J38+J39+J40+J41+J19</f>
        <v>983936.19000000018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739.67</v>
      </c>
      <c r="G11" s="31">
        <v>2.29</v>
      </c>
      <c r="H11" s="34">
        <f>ROUND((F11*G11*K11)/1000,5)</f>
        <v>506.45945</v>
      </c>
      <c r="I11" s="31">
        <f t="shared" ref="I11:I30" si="0">H11</f>
        <v>506.45945</v>
      </c>
      <c r="J11" s="31">
        <f>ROUND(F11*G11*K11,2)</f>
        <v>506459.45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1479.33</v>
      </c>
      <c r="G12" s="31">
        <v>2</v>
      </c>
      <c r="H12" s="34">
        <f>ROUND((F12*G12*C12)/1000,5)</f>
        <v>153.85032000000001</v>
      </c>
      <c r="I12" s="31">
        <f t="shared" si="0"/>
        <v>153.85032000000001</v>
      </c>
      <c r="J12" s="31">
        <f>ROUND(F12*G12*K12,2)</f>
        <v>153850.32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24</v>
      </c>
      <c r="G13" s="31">
        <v>3.04</v>
      </c>
      <c r="H13" s="34">
        <f>ROUND((F13*G13*K13)/1000,5)</f>
        <v>21.81504</v>
      </c>
      <c r="I13" s="31">
        <f t="shared" si="0"/>
        <v>21.81504</v>
      </c>
      <c r="J13" s="31">
        <f>ROUND(F13*G13*K13,2)</f>
        <v>21815.040000000001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24</v>
      </c>
      <c r="G14" s="31">
        <v>19.350000000000001</v>
      </c>
      <c r="H14" s="32">
        <f>ROUND((F14*G14*K14)/1000,5)</f>
        <v>24.148800000000001</v>
      </c>
      <c r="I14" s="31">
        <f t="shared" si="0"/>
        <v>24.148800000000001</v>
      </c>
      <c r="J14" s="31">
        <f>ROUND(F14*G14*K14,2)</f>
        <v>24148.799999999999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14</v>
      </c>
      <c r="G15" s="31">
        <v>3.3</v>
      </c>
      <c r="H15" s="32">
        <f>ROUND((F15*G15*K15)/1000,5)</f>
        <v>13.813800000000001</v>
      </c>
      <c r="I15" s="31">
        <f t="shared" si="0"/>
        <v>13.813800000000001</v>
      </c>
      <c r="J15" s="31">
        <f>ROUND(F15*G15*K15,2)</f>
        <v>13813.8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74.824709999999996</v>
      </c>
      <c r="I16" s="31">
        <f t="shared" si="0"/>
        <v>74.824709999999996</v>
      </c>
      <c r="J16" s="31">
        <f>J17+J18</f>
        <v>74824.709999999992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739.67</v>
      </c>
      <c r="G17" s="31">
        <v>3.29</v>
      </c>
      <c r="H17" s="32">
        <f>ROUND((F17*G17*C17)/1000,5)</f>
        <v>29.202169999999999</v>
      </c>
      <c r="I17" s="31">
        <f t="shared" si="0"/>
        <v>29.202169999999999</v>
      </c>
      <c r="J17" s="31">
        <f>ROUND(F17*G17*K17,2)</f>
        <v>29202.17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1479.33</v>
      </c>
      <c r="G18" s="31">
        <v>2.57</v>
      </c>
      <c r="H18" s="32">
        <f>ROUND((F18*G18*C18)/1000,5)</f>
        <v>45.622540000000001</v>
      </c>
      <c r="I18" s="31">
        <f t="shared" si="0"/>
        <v>45.622540000000001</v>
      </c>
      <c r="J18" s="31">
        <f>ROUND(F18*G18*K18,2)</f>
        <v>45622.54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100.8</v>
      </c>
      <c r="G19" s="31">
        <v>8.43</v>
      </c>
      <c r="H19" s="32">
        <f>ROUND((F19*G19*K19)/1000,5)</f>
        <v>0.84974000000000005</v>
      </c>
      <c r="I19" s="31">
        <f t="shared" si="0"/>
        <v>0.84974000000000005</v>
      </c>
      <c r="J19" s="31">
        <f>ROUND(F19*G19*K19,2)</f>
        <v>849.74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41.897799999999997</v>
      </c>
      <c r="I20" s="31">
        <f t="shared" si="0"/>
        <v>41.897799999999997</v>
      </c>
      <c r="J20" s="31">
        <f>J21+J22+J23+J24+J25+J26+J27+J28+J29+J30</f>
        <v>41897.800000000003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13457.67</v>
      </c>
      <c r="G21" s="31">
        <v>2.81</v>
      </c>
      <c r="H21" s="32">
        <f t="shared" ref="H21:H30" si="1">ROUND((F21*G21*K21)/1000,5)</f>
        <v>37.816049999999997</v>
      </c>
      <c r="I21" s="31">
        <f t="shared" si="0"/>
        <v>37.816049999999997</v>
      </c>
      <c r="J21" s="31">
        <f t="shared" ref="J21:J30" si="2">ROUND(F21*G21*K21,2)</f>
        <v>37816.050000000003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640</v>
      </c>
      <c r="G22" s="31">
        <v>1.75</v>
      </c>
      <c r="H22" s="32">
        <f t="shared" si="1"/>
        <v>8.4000000000000005E-2</v>
      </c>
      <c r="I22" s="31">
        <f t="shared" si="0"/>
        <v>8.4000000000000005E-2</v>
      </c>
      <c r="J22" s="31">
        <f t="shared" si="2"/>
        <v>84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701</v>
      </c>
      <c r="G23" s="31">
        <v>4.0999999999999996</v>
      </c>
      <c r="H23" s="32">
        <f t="shared" si="1"/>
        <v>0.65927999999999998</v>
      </c>
      <c r="I23" s="31">
        <f t="shared" si="0"/>
        <v>0.65927999999999998</v>
      </c>
      <c r="J23" s="31">
        <f t="shared" si="2"/>
        <v>659.28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702</v>
      </c>
      <c r="G24" s="31">
        <v>4.08</v>
      </c>
      <c r="H24" s="32">
        <f t="shared" si="1"/>
        <v>6.1690000000000002E-2</v>
      </c>
      <c r="I24" s="31">
        <f t="shared" si="0"/>
        <v>6.1690000000000002E-2</v>
      </c>
      <c r="J24" s="31">
        <f t="shared" si="2"/>
        <v>61.69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686</v>
      </c>
      <c r="G25" s="31">
        <v>3.93</v>
      </c>
      <c r="H25" s="32">
        <f t="shared" si="1"/>
        <v>8.2530000000000006E-2</v>
      </c>
      <c r="I25" s="31">
        <f t="shared" si="0"/>
        <v>8.2530000000000006E-2</v>
      </c>
      <c r="J25" s="31">
        <f t="shared" si="2"/>
        <v>82.53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816</v>
      </c>
      <c r="G26" s="31">
        <v>2.64</v>
      </c>
      <c r="H26" s="32">
        <f t="shared" si="1"/>
        <v>0.31996999999999998</v>
      </c>
      <c r="I26" s="31">
        <f t="shared" si="0"/>
        <v>0.31996999999999998</v>
      </c>
      <c r="J26" s="31">
        <f t="shared" si="2"/>
        <v>319.97000000000003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817</v>
      </c>
      <c r="G27" s="31">
        <v>5.07</v>
      </c>
      <c r="H27" s="32">
        <f t="shared" si="1"/>
        <v>0.41371000000000002</v>
      </c>
      <c r="I27" s="31">
        <f t="shared" si="0"/>
        <v>0.41371000000000002</v>
      </c>
      <c r="J27" s="31">
        <f t="shared" si="2"/>
        <v>413.71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28</v>
      </c>
      <c r="G30" s="31">
        <v>3.63</v>
      </c>
      <c r="H30" s="34">
        <f t="shared" si="1"/>
        <v>2.4393600000000002</v>
      </c>
      <c r="I30" s="31">
        <f t="shared" si="0"/>
        <v>2.4393600000000002</v>
      </c>
      <c r="J30" s="31">
        <f t="shared" si="2"/>
        <v>2439.36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60.790469999999999</v>
      </c>
      <c r="I31" s="31">
        <f>I32+I33+I34</f>
        <v>60.790469999999999</v>
      </c>
      <c r="J31" s="31">
        <f>J32+J33+J34</f>
        <v>60790.47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2249</v>
      </c>
      <c r="G32" s="31">
        <v>2.0099999999999998</v>
      </c>
      <c r="H32" s="32">
        <f>ROUND(F32*G32*K32/1000,5)</f>
        <v>9.0409799999999994</v>
      </c>
      <c r="I32" s="31">
        <f>H32</f>
        <v>9.0409799999999994</v>
      </c>
      <c r="J32" s="31">
        <f>ROUND(H32*1000,2)</f>
        <v>9040.98</v>
      </c>
      <c r="K32" s="3">
        <v>2</v>
      </c>
      <c r="L32" s="38"/>
      <c r="M32" s="38">
        <v>2249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2249</v>
      </c>
      <c r="G33" s="31">
        <v>7.67</v>
      </c>
      <c r="H33" s="32">
        <f>ROUND(G33*F33*K33/1000,5)</f>
        <v>51.749490000000002</v>
      </c>
      <c r="I33" s="31">
        <f>H33</f>
        <v>51.749490000000002</v>
      </c>
      <c r="J33" s="31">
        <f>ROUND(H33*1000,2)</f>
        <v>51749.49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1583.92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3563.82</v>
      </c>
      <c r="G38" s="31">
        <v>1.65</v>
      </c>
      <c r="H38" s="32">
        <f>ROUND((F38*G38*K38)/1000,5)</f>
        <v>5.8803000000000001</v>
      </c>
      <c r="I38" s="31">
        <f>H38</f>
        <v>5.8803000000000001</v>
      </c>
      <c r="J38" s="31">
        <f>ROUND(F38*G38*K38,2)</f>
        <v>5880.3</v>
      </c>
      <c r="K38" s="3">
        <v>1</v>
      </c>
      <c r="L38" s="38">
        <f>M37+M38</f>
        <v>3563.82</v>
      </c>
      <c r="M38" s="38">
        <v>1979.9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69.751720000000006</v>
      </c>
      <c r="I42" s="72">
        <f>I43+I44</f>
        <v>69.751720000000006</v>
      </c>
      <c r="J42" s="72">
        <f>J43+J44</f>
        <v>69751.72</v>
      </c>
      <c r="K42" s="73"/>
      <c r="Q42" s="74" t="s">
        <v>327</v>
      </c>
      <c r="R42" s="74">
        <v>217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0.86</v>
      </c>
      <c r="G43" s="31">
        <v>222.21</v>
      </c>
      <c r="H43" s="32">
        <f>ROUND((F43*G43*K43)/1000,5)</f>
        <v>69.751720000000006</v>
      </c>
      <c r="I43" s="31">
        <f>H43</f>
        <v>69.751720000000006</v>
      </c>
      <c r="J43" s="31">
        <f>ROUND(H43*1000,2)</f>
        <v>69751.72</v>
      </c>
      <c r="K43" s="3">
        <v>365</v>
      </c>
      <c r="L43" s="38"/>
      <c r="M43" s="38"/>
      <c r="N43" s="4">
        <f>ROUND(R42*1.45/365,3)</f>
        <v>0.86199999999999999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89.058377200000038</v>
      </c>
      <c r="I46" s="71">
        <f>I47+I53+I63+I68+I77+I85+I98+I103</f>
        <v>89.058377200000038</v>
      </c>
      <c r="J46" s="72">
        <f>J47+J53+J63+J68+J77+J85+J98+J103</f>
        <v>86386.63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4.4529199999999998</v>
      </c>
      <c r="I47" s="25">
        <f>I48+I49+I50+I51+I52</f>
        <v>0</v>
      </c>
      <c r="J47" s="23">
        <f>J48+J49+J50+J51+J52</f>
        <v>4452.92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2.6717499999999998</v>
      </c>
      <c r="I49" s="31"/>
      <c r="J49" s="31">
        <f>ROUND(H49*1000,2)</f>
        <v>2671.75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1.7811699999999999</v>
      </c>
      <c r="I50" s="31"/>
      <c r="J50" s="31">
        <f>ROUND(H50*1000,2)</f>
        <v>1781.17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6.2340900000000001</v>
      </c>
      <c r="I53" s="26">
        <f>I54+I55+I56+I57+I58+I59+I60+I61+I62</f>
        <v>0</v>
      </c>
      <c r="J53" s="23">
        <f>J54+J55+J56+J57+J58+J59+J60+J61+J62</f>
        <v>6234.09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6.2340900000000001</v>
      </c>
      <c r="I59" s="31"/>
      <c r="J59" s="31">
        <f t="shared" si="3"/>
        <v>6234.09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8.01525</v>
      </c>
      <c r="I68" s="26">
        <f>I69+I70+I71+I72+I75+I76</f>
        <v>0</v>
      </c>
      <c r="J68" s="23">
        <f>J69+J70+J71+J72+J73+J74+J75+J76</f>
        <v>8015.25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8.01525</v>
      </c>
      <c r="I76" s="31"/>
      <c r="J76" s="31">
        <f>ROUND(H76*1000,2)</f>
        <v>8015.25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12.46818</v>
      </c>
      <c r="I77" s="26">
        <f>I78+I79+I80+I81+I82+I83+I84</f>
        <v>0</v>
      </c>
      <c r="J77" s="23">
        <f>J78+J79+J80+J81+J82+J83+J84</f>
        <v>9796.43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6.2340900000000001</v>
      </c>
      <c r="I78" s="31"/>
      <c r="J78" s="31">
        <f t="shared" ref="J78:J83" si="4">ROUND(H78*1000,2)</f>
        <v>6234.09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3.5623399999999998</v>
      </c>
      <c r="I81" s="31"/>
      <c r="J81" s="31">
        <f t="shared" si="4"/>
        <v>3562.34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2.6717499999999998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30.27985</v>
      </c>
      <c r="I85" s="26">
        <f>I86+I87+I88+I89+I90+I91+I92+I93+I94+I95+I96+I97</f>
        <v>0</v>
      </c>
      <c r="J85" s="23">
        <f>J86+J87+J88+J89+J90+J91+J92+J93+J94+J95+J96+J97</f>
        <v>30279.85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10.687010000000001</v>
      </c>
      <c r="I90" s="31"/>
      <c r="J90" s="31">
        <f t="shared" si="5"/>
        <v>10687.01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14.24934</v>
      </c>
      <c r="I96" s="31"/>
      <c r="J96" s="31">
        <f t="shared" si="5"/>
        <v>14249.34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5.3434999999999997</v>
      </c>
      <c r="I97" s="31"/>
      <c r="J97" s="31">
        <f t="shared" si="5"/>
        <v>5343.5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3.5623399999999998</v>
      </c>
      <c r="I98" s="26">
        <f>I99+I100+I101+I102</f>
        <v>0</v>
      </c>
      <c r="J98" s="23">
        <f>J99+J100+J101+J102</f>
        <v>3562.34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3.5623399999999998</v>
      </c>
      <c r="I99" s="31">
        <v>0</v>
      </c>
      <c r="J99" s="31">
        <f>ROUND(H99*1000,2)</f>
        <v>3562.34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24.04574720000004</v>
      </c>
      <c r="I103" s="25">
        <f>I104+I105+I106+I107+I108</f>
        <v>89.058377200000038</v>
      </c>
      <c r="J103" s="23">
        <f>J104+J105+J106+J107+J108</f>
        <v>24045.75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5.7887899999999997</v>
      </c>
      <c r="I106" s="31"/>
      <c r="J106" s="31">
        <f>ROUND(H106*1000,2)</f>
        <v>5788.79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18.256957200000041</v>
      </c>
      <c r="I108" s="34">
        <f>J197-I138-H181</f>
        <v>89.058377200000038</v>
      </c>
      <c r="J108" s="31">
        <f>ROUND(H108*1000,2)</f>
        <v>18256.96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331.67522680000008</v>
      </c>
      <c r="I109" s="71">
        <f>I110+I111+I112+I113+I114+I115+I116+I117+I118+I119+I120+I121+I122+I123+I124+I125+I126+I127+I128+I129+I130+I131+I132+I133+I134+I135+I136+I137+I138</f>
        <v>331.67722680000008</v>
      </c>
      <c r="J109" s="72">
        <f>J110+J111+J112+J113+J114+J115+J116+J117+J118+J119+J120+J121+J122+J123+J124+J125+J126+J127+J128+J129+J130+J131+J132+J133+J134+J135+J136+J137+J138</f>
        <v>312701.92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13552.36</v>
      </c>
      <c r="H110" s="33">
        <f>ROUND(($I$138*0.05),5)</f>
        <v>13.55236</v>
      </c>
      <c r="I110" s="31"/>
      <c r="J110" s="31">
        <f t="shared" ref="J110:J137" si="6">ROUND(H110*1000,2)</f>
        <v>13552.36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67761.81</v>
      </c>
      <c r="H111" s="33">
        <f>ROUND(($I$138*0.25),5)</f>
        <v>67.761809999999997</v>
      </c>
      <c r="I111" s="31"/>
      <c r="J111" s="31">
        <f t="shared" si="6"/>
        <v>67761.81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32525.67</v>
      </c>
      <c r="H116" s="32">
        <f>ROUND(($I$138*0.12),5)</f>
        <v>32.525669999999998</v>
      </c>
      <c r="I116" s="31"/>
      <c r="J116" s="31">
        <f t="shared" si="6"/>
        <v>32525.67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18597</v>
      </c>
      <c r="H120" s="34">
        <v>18.597000000000001</v>
      </c>
      <c r="I120" s="31">
        <v>18.600000000000001</v>
      </c>
      <c r="J120" s="31">
        <f t="shared" si="6"/>
        <v>18597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42031</v>
      </c>
      <c r="H121" s="34">
        <v>42.030999999999999</v>
      </c>
      <c r="I121" s="31">
        <v>42.03</v>
      </c>
      <c r="J121" s="31">
        <f t="shared" si="6"/>
        <v>42031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40657.08</v>
      </c>
      <c r="H125" s="32">
        <f>ROUND(($I$138*0.15),5)</f>
        <v>40.657080000000001</v>
      </c>
      <c r="I125" s="31"/>
      <c r="J125" s="31">
        <f t="shared" si="6"/>
        <v>40657.08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29815.190000000002</v>
      </c>
      <c r="H126" s="32">
        <f>ROUND(($I$138*0.11),5)</f>
        <v>29.815190000000001</v>
      </c>
      <c r="I126" s="31"/>
      <c r="J126" s="31">
        <f t="shared" si="6"/>
        <v>29815.19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18973.310000000001</v>
      </c>
      <c r="H128" s="32">
        <f>ROUND(($I$138*0.07),5)</f>
        <v>18.973310000000001</v>
      </c>
      <c r="I128" s="31"/>
      <c r="J128" s="31">
        <f t="shared" si="6"/>
        <v>18973.310000000001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48788.5</v>
      </c>
      <c r="H129" s="32">
        <f>ROUND(($I$138*0.18),5)</f>
        <v>48.788499999999999</v>
      </c>
      <c r="I129" s="31"/>
      <c r="J129" s="31">
        <f t="shared" si="6"/>
        <v>48788.5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18.973306800000067</v>
      </c>
      <c r="I138" s="34">
        <f>J197*0.7</f>
        <v>271.04722680000009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9.0155200000000004</v>
      </c>
      <c r="I139" s="72">
        <f>I140+I141+I142+I143+I144+I145+I146+I147+I148+I149+I150</f>
        <v>9.0155199999999986</v>
      </c>
      <c r="J139" s="72">
        <f ca="1">J140+J141+J142+J143+J144+J145+J146+J147+J148+J149+J150</f>
        <v>9330.24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323.90316000000001</v>
      </c>
      <c r="I151" s="72">
        <f>I152+I153+I154</f>
        <v>323.89999999999998</v>
      </c>
      <c r="J151" s="72">
        <f ca="1">J152+J153+J154</f>
        <v>323903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7</v>
      </c>
      <c r="G152" s="40">
        <f ca="1">IF(F152&gt;0,J152/C152/F152,0)</f>
        <v>3855.99</v>
      </c>
      <c r="H152" s="32">
        <f ca="1">ROUND((C152*F152*G152/1000),5)</f>
        <v>323.90316000000001</v>
      </c>
      <c r="I152" s="35">
        <v>323.89999999999998</v>
      </c>
      <c r="J152" s="31">
        <f ca="1">ROUND(H152*1000,2)</f>
        <v>323903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174.428</v>
      </c>
      <c r="I169" s="72">
        <f>I170+I171+I172</f>
        <v>174.43</v>
      </c>
      <c r="J169" s="72">
        <f>J170+J171+J172</f>
        <v>174428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174428</v>
      </c>
      <c r="H170" s="32">
        <v>174.428</v>
      </c>
      <c r="I170" s="35">
        <v>174.43</v>
      </c>
      <c r="J170" s="31">
        <f>ROUND(H170*1000,2)</f>
        <v>174428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516.16399999999999</v>
      </c>
      <c r="I173" s="72">
        <v>516.16</v>
      </c>
      <c r="J173" s="72">
        <f>ROUND(H173*1000,2)</f>
        <v>516164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29.815999999999999</v>
      </c>
      <c r="I174" s="72">
        <v>29.82</v>
      </c>
      <c r="J174" s="72">
        <f>ROUND(H174*1000,2)</f>
        <v>29816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27.10472</v>
      </c>
      <c r="I178" s="72">
        <f>I179+I180+I181</f>
        <v>227.45</v>
      </c>
      <c r="J178" s="72">
        <f>J179+J180+J181</f>
        <v>27104.720000000001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27.10472</v>
      </c>
      <c r="I181" s="31">
        <v>227.45</v>
      </c>
      <c r="J181" s="31">
        <f>ROUND(H181*1000,2)</f>
        <v>27104.720000000001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2838.7254599999992</v>
      </c>
      <c r="I194" s="62">
        <f>I10+I9+I42+I46+I109+I139+I151+I155+I160+I165+I169+I173+I174+I175+I178+I45</f>
        <v>3377.0390339999999</v>
      </c>
      <c r="J194" s="63">
        <f ca="1">J10+J9+J42+J46+J109+J139+J151+J155+J160+J165+J169+J173+J174+J175+J178+J45</f>
        <v>2210028.7400000002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2838.7254600000001</v>
      </c>
      <c r="I195" s="31">
        <f>J195/1000</f>
        <v>3615.9840600000002</v>
      </c>
      <c r="J195" s="31">
        <v>3615984.06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3377.0390339999999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238.94502600000033</v>
      </c>
      <c r="J197" s="82">
        <v>387.21032400000013</v>
      </c>
    </row>
    <row r="198" spans="1:75" hidden="1" x14ac:dyDescent="0.25">
      <c r="H198" s="49">
        <f>H9+H10+H42+H45+H46+H109+H139+H151+H155+H160+H165+H169+H173+H174+H175+H178+H182</f>
        <v>2838.7254599999992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12.7532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36.519383999999995</v>
      </c>
      <c r="I9" s="72">
        <v>88.17</v>
      </c>
      <c r="J9" s="72">
        <f>ROUND(H9*1000,2)</f>
        <v>36519.379999999997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102.38901000000001</v>
      </c>
      <c r="I10" s="76">
        <f>I11+I12+I13+I14+I15+I16+I20+I31+I35+I38+I39+I40+I41+I19</f>
        <v>102.38901000000001</v>
      </c>
      <c r="J10" s="72">
        <f>J11+J12+J13+J14+J15+J16+J20+J31+J35+J38+J39+J40+J41+J19</f>
        <v>85581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80.8</v>
      </c>
      <c r="G11" s="31">
        <v>1.67</v>
      </c>
      <c r="H11" s="34">
        <f>ROUND((F11*G11*K11)/1000,5)</f>
        <v>40.345860000000002</v>
      </c>
      <c r="I11" s="31">
        <f>H11</f>
        <v>40.345860000000002</v>
      </c>
      <c r="J11" s="31">
        <f>ROUND(F11*G11*K11,2)</f>
        <v>40345.86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202-F11</f>
        <v>121.2</v>
      </c>
      <c r="G12" s="31">
        <v>1.27</v>
      </c>
      <c r="H12" s="34">
        <f>ROUND((F12*G12*C12)/1000,5)</f>
        <v>16.008099999999999</v>
      </c>
      <c r="I12" s="31">
        <f>H12</f>
        <v>16.008099999999999</v>
      </c>
      <c r="J12" s="31">
        <f>ROUND(F12*G12*K12,2)</f>
        <v>8004.05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17.60793</v>
      </c>
      <c r="I16" s="31">
        <f t="shared" ref="I16:I29" si="0">H16</f>
        <v>17.60793</v>
      </c>
      <c r="J16" s="31">
        <f>J17+J18</f>
        <v>8803.9699999999993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80.8</v>
      </c>
      <c r="G17" s="31">
        <v>4.07</v>
      </c>
      <c r="H17" s="32">
        <f>ROUND((F17*G17*C17)/1000,5)</f>
        <v>7.8925400000000003</v>
      </c>
      <c r="I17" s="31">
        <f t="shared" si="0"/>
        <v>7.8925400000000003</v>
      </c>
      <c r="J17" s="31">
        <f>ROUND(F17*G17*K17,2)</f>
        <v>3946.27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121.2</v>
      </c>
      <c r="G18" s="31">
        <v>3.34</v>
      </c>
      <c r="H18" s="32">
        <f>ROUND((F18*G18*C18)/1000,5)</f>
        <v>9.7153899999999993</v>
      </c>
      <c r="I18" s="31">
        <f t="shared" si="0"/>
        <v>9.7153899999999993</v>
      </c>
      <c r="J18" s="31">
        <f>ROUND(F18*G18*K18,2)</f>
        <v>4857.7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11.13903</v>
      </c>
      <c r="I20" s="31">
        <f t="shared" si="0"/>
        <v>11.13903</v>
      </c>
      <c r="J20" s="31">
        <f>J21+J22+J23+J24+J25+J26+J27+J28+J29+J30</f>
        <v>11139.03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3742.67</v>
      </c>
      <c r="G21" s="31">
        <v>2.81</v>
      </c>
      <c r="H21" s="32">
        <f t="shared" ref="H21:H30" si="1">ROUND((F21*G21*K21)/1000,5)</f>
        <v>10.5169</v>
      </c>
      <c r="I21" s="31">
        <f t="shared" si="0"/>
        <v>10.5169</v>
      </c>
      <c r="J21" s="31">
        <f t="shared" ref="J21:J29" si="2">ROUND(F21*G21*K21,2)</f>
        <v>10516.9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818</v>
      </c>
      <c r="G26" s="31">
        <v>2.64</v>
      </c>
      <c r="H26" s="32">
        <f t="shared" si="1"/>
        <v>0.16367999999999999</v>
      </c>
      <c r="I26" s="31">
        <f t="shared" si="0"/>
        <v>0.16367999999999999</v>
      </c>
      <c r="J26" s="31">
        <f t="shared" si="2"/>
        <v>163.68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15.893640000000001</v>
      </c>
      <c r="I31" s="31">
        <f>I32+I33+I34</f>
        <v>15.893640000000001</v>
      </c>
      <c r="J31" s="31">
        <f>J32+J33+J34</f>
        <v>15893.64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588</v>
      </c>
      <c r="G32" s="31">
        <v>2.0099999999999998</v>
      </c>
      <c r="H32" s="32">
        <f>ROUND(F32*G32*K32/1000,5)</f>
        <v>2.3637600000000001</v>
      </c>
      <c r="I32" s="31">
        <f>H32</f>
        <v>2.3637600000000001</v>
      </c>
      <c r="J32" s="31">
        <f>ROUND(H32*1000,2)</f>
        <v>2363.7600000000002</v>
      </c>
      <c r="K32" s="3">
        <v>2</v>
      </c>
      <c r="L32" s="38"/>
      <c r="M32" s="38">
        <v>588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588</v>
      </c>
      <c r="G33" s="31">
        <v>7.67</v>
      </c>
      <c r="H33" s="32">
        <f>ROUND(G33*F33*K33/1000,5)</f>
        <v>13.52988</v>
      </c>
      <c r="I33" s="31">
        <f>H33</f>
        <v>13.52988</v>
      </c>
      <c r="J33" s="31">
        <f>ROUND(H33*1000,2)</f>
        <v>13529.88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280.24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630.54</v>
      </c>
      <c r="G38" s="31">
        <v>1.65</v>
      </c>
      <c r="H38" s="32">
        <f>ROUND((F38*G38*K38)/1000,5)</f>
        <v>1.0403899999999999</v>
      </c>
      <c r="I38" s="31">
        <f>H38</f>
        <v>1.0403899999999999</v>
      </c>
      <c r="J38" s="31">
        <f>ROUND(F38*G38*K38,2)</f>
        <v>1040.3900000000001</v>
      </c>
      <c r="K38" s="3">
        <v>1</v>
      </c>
      <c r="L38" s="38">
        <f>M37+M38</f>
        <v>630.54</v>
      </c>
      <c r="M38" s="38">
        <v>350.3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100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0.39700000000000002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16.761353799999991</v>
      </c>
      <c r="I46" s="71">
        <f>I47+I53+I63+I68+I77+I85+I98+I103</f>
        <v>16.761353799999991</v>
      </c>
      <c r="J46" s="72">
        <f>J47+J53+J63+J68+J77+J85+J98+J103</f>
        <v>16258.51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0.83806999999999987</v>
      </c>
      <c r="I47" s="25">
        <f>I48+I49+I50+I51+I52</f>
        <v>0</v>
      </c>
      <c r="J47" s="23">
        <f>J48+J49+J50+J51+J52</f>
        <v>838.06999999999994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0.50283999999999995</v>
      </c>
      <c r="I49" s="31"/>
      <c r="J49" s="31">
        <f>ROUND(H49*1000,2)</f>
        <v>502.84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0.33522999999999997</v>
      </c>
      <c r="I50" s="31"/>
      <c r="J50" s="31">
        <f>ROUND(H50*1000,2)</f>
        <v>335.23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1.1732899999999999</v>
      </c>
      <c r="I53" s="26">
        <f>I54+I55+I56+I57+I58+I59+I60+I61+I62</f>
        <v>0</v>
      </c>
      <c r="J53" s="23">
        <f>J54+J55+J56+J57+J58+J59+J60+J61+J62</f>
        <v>1173.29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1.1732899999999999</v>
      </c>
      <c r="I59" s="31"/>
      <c r="J59" s="31">
        <f t="shared" si="3"/>
        <v>1173.29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1.5085200000000001</v>
      </c>
      <c r="I68" s="26">
        <f>I69+I70+I71+I72+I75+I76</f>
        <v>0</v>
      </c>
      <c r="J68" s="23">
        <f>J69+J70+J71+J72+J73+J74+J75+J76</f>
        <v>1508.52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1.5085200000000001</v>
      </c>
      <c r="I76" s="31"/>
      <c r="J76" s="31">
        <f>ROUND(H76*1000,2)</f>
        <v>1508.52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2.3465799999999999</v>
      </c>
      <c r="I77" s="26">
        <f>I78+I79+I80+I81+I82+I83+I84</f>
        <v>0</v>
      </c>
      <c r="J77" s="23">
        <f>J78+J79+J80+J81+J82+J83+J84</f>
        <v>1843.74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1.1732899999999999</v>
      </c>
      <c r="I78" s="31"/>
      <c r="J78" s="31">
        <f t="shared" ref="J78:J83" si="4">ROUND(H78*1000,2)</f>
        <v>1173.29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0.67044999999999999</v>
      </c>
      <c r="I81" s="31"/>
      <c r="J81" s="31">
        <f t="shared" si="4"/>
        <v>670.45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0.50283999999999995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5.6988599999999998</v>
      </c>
      <c r="I85" s="26">
        <f>I86+I87+I88+I89+I90+I91+I92+I93+I94+I95+I96+I97</f>
        <v>0</v>
      </c>
      <c r="J85" s="23">
        <f>J86+J87+J88+J89+J90+J91+J92+J93+J94+J95+J96+J97</f>
        <v>5698.8600000000006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2.0113599999999998</v>
      </c>
      <c r="I90" s="31"/>
      <c r="J90" s="31">
        <f t="shared" si="5"/>
        <v>2011.36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2.6818200000000001</v>
      </c>
      <c r="I96" s="31"/>
      <c r="J96" s="31">
        <f t="shared" si="5"/>
        <v>2681.82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1.0056799999999999</v>
      </c>
      <c r="I97" s="31"/>
      <c r="J97" s="31">
        <f t="shared" si="5"/>
        <v>1005.68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0.67044999999999999</v>
      </c>
      <c r="I98" s="26">
        <f>I99+I100+I101+I102</f>
        <v>0</v>
      </c>
      <c r="J98" s="23">
        <f>J99+J100+J101+J102</f>
        <v>670.45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0.67044999999999999</v>
      </c>
      <c r="I99" s="31">
        <v>0</v>
      </c>
      <c r="J99" s="31">
        <f>ROUND(H99*1000,2)</f>
        <v>670.45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4.5255837999999917</v>
      </c>
      <c r="I103" s="25">
        <f>I104+I105+I106+I107+I108</f>
        <v>16.761353799999991</v>
      </c>
      <c r="J103" s="23">
        <f>J104+J105+J106+J107+J108</f>
        <v>4525.58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1.0894900000000001</v>
      </c>
      <c r="I106" s="31"/>
      <c r="J106" s="31">
        <f>ROUND(H106*1000,2)</f>
        <v>1089.49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3.4360937999999916</v>
      </c>
      <c r="I108" s="34">
        <f>J197-I138-H181</f>
        <v>16.761353799999991</v>
      </c>
      <c r="J108" s="31">
        <f>ROUND(H108*1000,2)</f>
        <v>3436.09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72.027812199999957</v>
      </c>
      <c r="I109" s="71">
        <f>I110+I111+I112+I113+I114+I115+I116+I117+I118+I119+I120+I121+I122+I123+I124+I125+I126+I127+I128+I129+I130+I131+I132+I133+I134+I135+I136+I137+I138</f>
        <v>72.032812199999967</v>
      </c>
      <c r="J109" s="72">
        <f>J110+J111+J112+J113+J114+J115+J116+J117+J118+J119+J120+J121+J122+J123+J124+J125+J126+J127+J128+J129+J130+J131+J132+J133+J134+J135+J136+J137+J138</f>
        <v>68456.920000000013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2550.64</v>
      </c>
      <c r="H110" s="33">
        <f>ROUND(($I$138*0.05),5)</f>
        <v>2.55064</v>
      </c>
      <c r="I110" s="31"/>
      <c r="J110" s="31">
        <f t="shared" ref="J110:J137" si="6">ROUND(H110*1000,2)</f>
        <v>2550.64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12753.199999999999</v>
      </c>
      <c r="H111" s="33">
        <f>ROUND(($I$138*0.25),5)</f>
        <v>12.7532</v>
      </c>
      <c r="I111" s="31"/>
      <c r="J111" s="31">
        <f t="shared" si="6"/>
        <v>12753.2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6121.5400000000009</v>
      </c>
      <c r="H116" s="32">
        <f>ROUND(($I$138*0.12),5)</f>
        <v>6.1215400000000004</v>
      </c>
      <c r="I116" s="31"/>
      <c r="J116" s="31">
        <f t="shared" si="6"/>
        <v>6121.54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21015</v>
      </c>
      <c r="H121" s="34">
        <v>21.015000000000001</v>
      </c>
      <c r="I121" s="31">
        <v>21.02</v>
      </c>
      <c r="J121" s="31">
        <f t="shared" si="6"/>
        <v>21015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7651.9199999999992</v>
      </c>
      <c r="H125" s="32">
        <f>ROUND(($I$138*0.15),5)</f>
        <v>7.6519199999999996</v>
      </c>
      <c r="I125" s="31"/>
      <c r="J125" s="31">
        <f t="shared" si="6"/>
        <v>7651.92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5611.41</v>
      </c>
      <c r="H126" s="32">
        <f>ROUND(($I$138*0.11),5)</f>
        <v>5.6114100000000002</v>
      </c>
      <c r="I126" s="31"/>
      <c r="J126" s="31">
        <f t="shared" si="6"/>
        <v>5611.41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3570.9</v>
      </c>
      <c r="H128" s="32">
        <f>ROUND(($I$138*0.07),5)</f>
        <v>3.5709</v>
      </c>
      <c r="I128" s="31"/>
      <c r="J128" s="31">
        <f t="shared" si="6"/>
        <v>3570.9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9182.31</v>
      </c>
      <c r="H129" s="32">
        <f>ROUND(($I$138*0.18),5)</f>
        <v>9.1823099999999993</v>
      </c>
      <c r="I129" s="31"/>
      <c r="J129" s="31">
        <f t="shared" si="6"/>
        <v>9182.31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3.5708921999999648</v>
      </c>
      <c r="I138" s="34">
        <f>J197*0.7</f>
        <v>51.012812199999964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14.718</v>
      </c>
      <c r="I165" s="72">
        <f>I166+I167+I168</f>
        <v>14.72</v>
      </c>
      <c r="J165" s="72">
        <f>J166+J167+J168</f>
        <v>14718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14718</v>
      </c>
      <c r="H166" s="34">
        <v>14.718</v>
      </c>
      <c r="I166" s="31">
        <v>14.72</v>
      </c>
      <c r="J166" s="31">
        <f>ROUND(H166*1000,2)</f>
        <v>14718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26.757000000000001</v>
      </c>
      <c r="I169" s="72">
        <f>I170+I171+I172</f>
        <v>26.76</v>
      </c>
      <c r="J169" s="72">
        <f>J170+J171+J172</f>
        <v>26757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26757</v>
      </c>
      <c r="H170" s="32">
        <v>26.757000000000001</v>
      </c>
      <c r="I170" s="35">
        <v>26.76</v>
      </c>
      <c r="J170" s="31">
        <f>ROUND(H170*1000,2)</f>
        <v>26757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79.082999999999998</v>
      </c>
      <c r="I173" s="72">
        <v>189.08</v>
      </c>
      <c r="J173" s="72">
        <f>ROUND(H173*1000,2)</f>
        <v>79083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11.837</v>
      </c>
      <c r="I174" s="72">
        <v>11.84</v>
      </c>
      <c r="J174" s="72">
        <f>ROUND(H174*1000,2)</f>
        <v>11837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3.82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3.82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5.10128</v>
      </c>
      <c r="I178" s="72">
        <f>I179+I180+I181</f>
        <v>34.79</v>
      </c>
      <c r="J178" s="72">
        <f>J179+J180+J181</f>
        <v>5101.28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5.10128</v>
      </c>
      <c r="I181" s="31">
        <v>34.79</v>
      </c>
      <c r="J181" s="31">
        <f>ROUND(H181*1000,2)</f>
        <v>5101.28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365.19383999999991</v>
      </c>
      <c r="I194" s="62">
        <f>I10+I9+I42+I46+I109+I139+I151+I155+I160+I165+I169+I173+I174+I175+I178+I45</f>
        <v>560.36317600000007</v>
      </c>
      <c r="J194" s="63">
        <f ca="1">J10+J9+J42+J46+J109+J139+J151+J155+J160+J165+J169+J173+J174+J175+J178+J45</f>
        <v>430619.56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365.19383999999997</v>
      </c>
      <c r="I195" s="31">
        <f>J195/1000</f>
        <v>430.62126000000001</v>
      </c>
      <c r="J195" s="31">
        <v>430621.26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560.36317600000007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-129.74191600000006</v>
      </c>
      <c r="J197" s="82">
        <v>72.875445999999954</v>
      </c>
    </row>
    <row r="198" spans="1:75" hidden="1" x14ac:dyDescent="0.25">
      <c r="H198" s="49">
        <f>H9+H10+H42+H45+H46+H109+H139+H151+H155+H160+H165+H169+H173+H174+H175+H178+H182</f>
        <v>365.19383999999991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327.00112800000005</v>
      </c>
      <c r="I9" s="72">
        <v>576.99</v>
      </c>
      <c r="J9" s="72">
        <f>ROUND(H9*1000,2)</f>
        <v>327001.13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682.87267999999995</v>
      </c>
      <c r="I10" s="76">
        <f>I11+I12+I13+I14+I15+I16+I20+I31+I35+I38+I39+I40+I41+I19</f>
        <v>679.96015999999997</v>
      </c>
      <c r="J10" s="72">
        <f>J11+J12+J13+J14+J15+J16+J20+J31+J35+J38+J39+J40+J41+J19</f>
        <v>679960.15999999992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254</v>
      </c>
      <c r="G11" s="31">
        <v>2.29</v>
      </c>
      <c r="H11" s="34">
        <f>ROUND((F11*G11*K11)/1000,5)</f>
        <v>173.91633999999999</v>
      </c>
      <c r="I11" s="31">
        <f t="shared" ref="I11:I30" si="0">H11</f>
        <v>173.91633999999999</v>
      </c>
      <c r="J11" s="31">
        <f>ROUND(F11*G11*K11,2)</f>
        <v>173916.34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1905</v>
      </c>
      <c r="G12" s="31">
        <v>2</v>
      </c>
      <c r="H12" s="34">
        <f>ROUND((F12*G12*C12)/1000,5)</f>
        <v>198.12</v>
      </c>
      <c r="I12" s="31">
        <f t="shared" si="0"/>
        <v>198.12</v>
      </c>
      <c r="J12" s="31">
        <f>ROUND(F12*G12*K12,2)</f>
        <v>198120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51</v>
      </c>
      <c r="G13" s="31">
        <v>3.04</v>
      </c>
      <c r="H13" s="34">
        <f>ROUND((F13*G13*K13)/1000,5)</f>
        <v>46.356960000000001</v>
      </c>
      <c r="I13" s="31">
        <f t="shared" si="0"/>
        <v>46.356960000000001</v>
      </c>
      <c r="J13" s="31">
        <f>ROUND(F13*G13*K13,2)</f>
        <v>46356.959999999999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51</v>
      </c>
      <c r="G14" s="31">
        <v>19.350000000000001</v>
      </c>
      <c r="H14" s="32">
        <f>ROUND((F14*G14*K14)/1000,5)</f>
        <v>51.316200000000002</v>
      </c>
      <c r="I14" s="31">
        <f t="shared" si="0"/>
        <v>51.316200000000002</v>
      </c>
      <c r="J14" s="31">
        <f>ROUND(F14*G14*K14,2)</f>
        <v>51316.2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12</v>
      </c>
      <c r="G15" s="31">
        <v>3.3</v>
      </c>
      <c r="H15" s="32">
        <f>ROUND((F15*G15*K15)/1000,5)</f>
        <v>11.840400000000001</v>
      </c>
      <c r="I15" s="31">
        <f t="shared" si="0"/>
        <v>11.840400000000001</v>
      </c>
      <c r="J15" s="31">
        <f>ROUND(F15*G15*K15,2)</f>
        <v>11840.4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68.778120000000001</v>
      </c>
      <c r="I16" s="31">
        <f t="shared" si="0"/>
        <v>68.778120000000001</v>
      </c>
      <c r="J16" s="31">
        <f>J17+J18</f>
        <v>68778.12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254</v>
      </c>
      <c r="G17" s="31">
        <v>3.29</v>
      </c>
      <c r="H17" s="32">
        <f>ROUND((F17*G17*C17)/1000,5)</f>
        <v>10.02792</v>
      </c>
      <c r="I17" s="31">
        <f t="shared" si="0"/>
        <v>10.02792</v>
      </c>
      <c r="J17" s="31">
        <f>ROUND(F17*G17*K17,2)</f>
        <v>10027.92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1905</v>
      </c>
      <c r="G18" s="31">
        <v>2.57</v>
      </c>
      <c r="H18" s="32">
        <f>ROUND((F18*G18*C18)/1000,5)</f>
        <v>58.7502</v>
      </c>
      <c r="I18" s="31">
        <f t="shared" si="0"/>
        <v>58.7502</v>
      </c>
      <c r="J18" s="31">
        <f>ROUND(F18*G18*K18,2)</f>
        <v>58750.2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214.2</v>
      </c>
      <c r="G19" s="31">
        <v>8.43</v>
      </c>
      <c r="H19" s="32">
        <f>ROUND((F19*G19*K19)/1000,5)</f>
        <v>1.8057099999999999</v>
      </c>
      <c r="I19" s="31">
        <f t="shared" si="0"/>
        <v>1.8057099999999999</v>
      </c>
      <c r="J19" s="31">
        <f>ROUND(F19*G19*K19,2)</f>
        <v>1805.71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35.067099999999989</v>
      </c>
      <c r="I20" s="31">
        <f t="shared" si="0"/>
        <v>35.067099999999989</v>
      </c>
      <c r="J20" s="31">
        <f>J21+J22+J23+J24+J25+J26+J27+J28+J29+J30</f>
        <v>35067.099999999991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819</v>
      </c>
      <c r="G21" s="31">
        <v>2.81</v>
      </c>
      <c r="H21" s="32">
        <f t="shared" ref="H21:H30" si="1">ROUND((F21*G21*K21)/1000,5)</f>
        <v>30.648669999999999</v>
      </c>
      <c r="I21" s="31">
        <f t="shared" si="0"/>
        <v>30.648669999999999</v>
      </c>
      <c r="J21" s="31">
        <f t="shared" ref="J21:J30" si="2">ROUND(F21*G21*K21,2)</f>
        <v>30648.67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637</v>
      </c>
      <c r="G22" s="31">
        <v>1.75</v>
      </c>
      <c r="H22" s="32">
        <f t="shared" si="1"/>
        <v>0.17849999999999999</v>
      </c>
      <c r="I22" s="31">
        <f t="shared" si="0"/>
        <v>0.17849999999999999</v>
      </c>
      <c r="J22" s="31">
        <f t="shared" si="2"/>
        <v>178.5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820</v>
      </c>
      <c r="G23" s="31">
        <v>4.0999999999999996</v>
      </c>
      <c r="H23" s="32">
        <f t="shared" si="1"/>
        <v>1.40097</v>
      </c>
      <c r="I23" s="31">
        <f t="shared" si="0"/>
        <v>1.40097</v>
      </c>
      <c r="J23" s="31">
        <f t="shared" si="2"/>
        <v>1400.97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821</v>
      </c>
      <c r="G24" s="31">
        <v>4.08</v>
      </c>
      <c r="H24" s="32">
        <f t="shared" si="1"/>
        <v>0.13113</v>
      </c>
      <c r="I24" s="31">
        <f t="shared" si="0"/>
        <v>0.13113</v>
      </c>
      <c r="J24" s="31">
        <f t="shared" si="2"/>
        <v>131.13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822</v>
      </c>
      <c r="G25" s="31">
        <v>3.93</v>
      </c>
      <c r="H25" s="32">
        <f t="shared" si="1"/>
        <v>0.1754</v>
      </c>
      <c r="I25" s="31">
        <f t="shared" si="0"/>
        <v>0.1754</v>
      </c>
      <c r="J25" s="31">
        <f t="shared" si="2"/>
        <v>175.4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823</v>
      </c>
      <c r="G26" s="31">
        <v>2.64</v>
      </c>
      <c r="H26" s="32">
        <f t="shared" si="1"/>
        <v>0.16632</v>
      </c>
      <c r="I26" s="31">
        <f t="shared" si="0"/>
        <v>0.16632</v>
      </c>
      <c r="J26" s="31">
        <f t="shared" si="2"/>
        <v>166.32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684</v>
      </c>
      <c r="G27" s="31">
        <v>5.07</v>
      </c>
      <c r="H27" s="32">
        <f t="shared" si="1"/>
        <v>0.25957999999999998</v>
      </c>
      <c r="I27" s="31">
        <f t="shared" si="0"/>
        <v>0.25957999999999998</v>
      </c>
      <c r="J27" s="31">
        <f t="shared" si="2"/>
        <v>259.58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24</v>
      </c>
      <c r="G30" s="31">
        <v>3.63</v>
      </c>
      <c r="H30" s="34">
        <f t="shared" si="1"/>
        <v>2.0908799999999998</v>
      </c>
      <c r="I30" s="31">
        <f t="shared" si="0"/>
        <v>2.0908799999999998</v>
      </c>
      <c r="J30" s="31">
        <f t="shared" si="2"/>
        <v>2090.88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30.327659999999998</v>
      </c>
      <c r="I31" s="31">
        <f>I32+I33+I34</f>
        <v>30.327659999999998</v>
      </c>
      <c r="J31" s="31">
        <f>J32+J33+J34</f>
        <v>30327.66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1122</v>
      </c>
      <c r="G32" s="31">
        <v>2.0099999999999998</v>
      </c>
      <c r="H32" s="32">
        <f>ROUND(F32*G32*K32/1000,5)</f>
        <v>4.51044</v>
      </c>
      <c r="I32" s="31">
        <f>H32</f>
        <v>4.51044</v>
      </c>
      <c r="J32" s="31">
        <f>ROUND(H32*1000,2)</f>
        <v>4510.4399999999996</v>
      </c>
      <c r="K32" s="3">
        <v>2</v>
      </c>
      <c r="L32" s="38"/>
      <c r="M32" s="38">
        <v>1122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1122</v>
      </c>
      <c r="G33" s="31">
        <v>7.67</v>
      </c>
      <c r="H33" s="32">
        <f>ROUND(G33*F33*K33/1000,5)</f>
        <v>25.817219999999999</v>
      </c>
      <c r="I33" s="31">
        <f>H33</f>
        <v>25.817219999999999</v>
      </c>
      <c r="J33" s="31">
        <f>ROUND(H33*1000,2)</f>
        <v>25817.22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2.9125200000000002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26</v>
      </c>
      <c r="G37" s="31">
        <v>56.01</v>
      </c>
      <c r="H37" s="32">
        <f>ROUND(G37*F37*C37/1000,5)</f>
        <v>2.9125200000000002</v>
      </c>
      <c r="I37" s="31"/>
      <c r="J37" s="31"/>
      <c r="L37" s="38"/>
      <c r="M37" s="38">
        <v>734.64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1652.94</v>
      </c>
      <c r="G38" s="31">
        <v>1.65</v>
      </c>
      <c r="H38" s="32">
        <f>ROUND((F38*G38*K38)/1000,5)</f>
        <v>2.7273499999999999</v>
      </c>
      <c r="I38" s="31">
        <f>H38</f>
        <v>2.7273499999999999</v>
      </c>
      <c r="J38" s="31">
        <f>ROUND(F38*G38*K38,2)</f>
        <v>2727.35</v>
      </c>
      <c r="K38" s="3">
        <v>1</v>
      </c>
      <c r="L38" s="38">
        <f>M37+M38</f>
        <v>1652.94</v>
      </c>
      <c r="M38" s="38">
        <v>918.3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24</v>
      </c>
      <c r="G39" s="31">
        <v>8.32</v>
      </c>
      <c r="H39" s="32">
        <f>ROUND((F39*G39*K39)/1000,5)</f>
        <v>59.704320000000003</v>
      </c>
      <c r="I39" s="31">
        <f>H39</f>
        <v>59.704320000000003</v>
      </c>
      <c r="J39" s="31">
        <f>ROUND(F39*G39*K39,2)</f>
        <v>59704.32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111.11611000000001</v>
      </c>
      <c r="I42" s="72">
        <f>I43+I44</f>
        <v>111.11611000000001</v>
      </c>
      <c r="J42" s="72">
        <f>J43+J44</f>
        <v>111116.11</v>
      </c>
      <c r="K42" s="73"/>
      <c r="Q42" s="74" t="s">
        <v>327</v>
      </c>
      <c r="R42" s="74">
        <v>345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1.37</v>
      </c>
      <c r="G43" s="31">
        <v>222.21</v>
      </c>
      <c r="H43" s="32">
        <f>ROUND((F43*G43*K43)/1000,5)</f>
        <v>111.11611000000001</v>
      </c>
      <c r="I43" s="31">
        <f>H43</f>
        <v>111.11611000000001</v>
      </c>
      <c r="J43" s="31">
        <f>ROUND(H43*1000,2)</f>
        <v>111116.11</v>
      </c>
      <c r="K43" s="3">
        <v>365</v>
      </c>
      <c r="L43" s="38"/>
      <c r="M43" s="38"/>
      <c r="N43" s="4">
        <f>ROUND(R42*1.45/365,3)</f>
        <v>1.371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101.05747860000011</v>
      </c>
      <c r="I46" s="71">
        <f>I47+I53+I63+I68+I77+I85+I98+I103</f>
        <v>101.05747860000011</v>
      </c>
      <c r="J46" s="72">
        <f>J47+J53+J63+J68+J77+J85+J98+J103</f>
        <v>98025.76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5.0528700000000004</v>
      </c>
      <c r="I47" s="25">
        <f>I48+I49+I50+I51+I52</f>
        <v>0</v>
      </c>
      <c r="J47" s="23">
        <f>J48+J49+J50+J51+J52</f>
        <v>5052.87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3.03172</v>
      </c>
      <c r="I49" s="31"/>
      <c r="J49" s="31">
        <f>ROUND(H49*1000,2)</f>
        <v>3031.72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2.02115</v>
      </c>
      <c r="I50" s="31"/>
      <c r="J50" s="31">
        <f>ROUND(H50*1000,2)</f>
        <v>2021.15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7.07402</v>
      </c>
      <c r="I53" s="26">
        <f>I54+I55+I56+I57+I58+I59+I60+I61+I62</f>
        <v>0</v>
      </c>
      <c r="J53" s="23">
        <f>J54+J55+J56+J57+J58+J59+J60+J61+J62</f>
        <v>7074.02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7.07402</v>
      </c>
      <c r="I59" s="31"/>
      <c r="J59" s="31">
        <f t="shared" si="3"/>
        <v>7074.02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9.0951699999999995</v>
      </c>
      <c r="I68" s="26">
        <f>I69+I70+I71+I72+I75+I76</f>
        <v>0</v>
      </c>
      <c r="J68" s="23">
        <f>J69+J70+J71+J72+J73+J74+J75+J76</f>
        <v>9095.17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9.0951699999999995</v>
      </c>
      <c r="I76" s="31"/>
      <c r="J76" s="31">
        <f>ROUND(H76*1000,2)</f>
        <v>9095.17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14.14804</v>
      </c>
      <c r="I77" s="26">
        <f>I78+I79+I80+I81+I82+I83+I84</f>
        <v>0</v>
      </c>
      <c r="J77" s="23">
        <f>J78+J79+J80+J81+J82+J83+J84</f>
        <v>11116.32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7.07402</v>
      </c>
      <c r="I78" s="31"/>
      <c r="J78" s="31">
        <f t="shared" ref="J78:J83" si="4">ROUND(H78*1000,2)</f>
        <v>7074.02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4.0423</v>
      </c>
      <c r="I81" s="31"/>
      <c r="J81" s="31">
        <f t="shared" si="4"/>
        <v>4042.3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3.03172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34.359549999999999</v>
      </c>
      <c r="I85" s="26">
        <f>I86+I87+I88+I89+I90+I91+I92+I93+I94+I95+I96+I97</f>
        <v>0</v>
      </c>
      <c r="J85" s="23">
        <f>J86+J87+J88+J89+J90+J91+J92+J93+J94+J95+J96+J97</f>
        <v>34359.549999999996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12.126899999999999</v>
      </c>
      <c r="I90" s="31"/>
      <c r="J90" s="31">
        <f t="shared" si="5"/>
        <v>12126.9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16.1692</v>
      </c>
      <c r="I96" s="31"/>
      <c r="J96" s="31">
        <f t="shared" si="5"/>
        <v>16169.2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6.0634499999999996</v>
      </c>
      <c r="I97" s="31"/>
      <c r="J97" s="31">
        <f t="shared" si="5"/>
        <v>6063.45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4.0423</v>
      </c>
      <c r="I98" s="26">
        <f>I99+I100+I101+I102</f>
        <v>0</v>
      </c>
      <c r="J98" s="23">
        <f>J99+J100+J101+J102</f>
        <v>4042.3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4.0423</v>
      </c>
      <c r="I99" s="31">
        <v>0</v>
      </c>
      <c r="J99" s="31">
        <f>ROUND(H99*1000,2)</f>
        <v>4042.3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27.285528600000113</v>
      </c>
      <c r="I103" s="25">
        <f>I104+I105+I106+I107+I108</f>
        <v>101.05747860000011</v>
      </c>
      <c r="J103" s="23">
        <f>J104+J105+J106+J107+J108</f>
        <v>27285.53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6.56874</v>
      </c>
      <c r="I106" s="31"/>
      <c r="J106" s="31">
        <f>ROUND(H106*1000,2)</f>
        <v>6568.74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20.716788600000115</v>
      </c>
      <c r="I108" s="34">
        <f>J197-I138-H181</f>
        <v>101.05747860000011</v>
      </c>
      <c r="J108" s="31">
        <f>ROUND(H108*1000,2)</f>
        <v>20716.79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398.80225340000027</v>
      </c>
      <c r="I109" s="71">
        <f>I110+I111+I112+I113+I114+I115+I116+I117+I118+I119+I120+I121+I122+I123+I124+I125+I126+I127+I128+I129+I130+I131+I132+I133+I134+I135+I136+I137+I138</f>
        <v>398.80625340000023</v>
      </c>
      <c r="J109" s="72">
        <f>J110+J111+J112+J113+J114+J115+J116+J117+J118+J119+J120+J121+J122+J123+J124+J125+J126+J127+J128+J129+J130+J131+J132+J133+J134+J135+J136+J137+J138</f>
        <v>377272.62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15378.310000000001</v>
      </c>
      <c r="H110" s="33">
        <f>ROUND(($I$138*0.05),5)</f>
        <v>15.378310000000001</v>
      </c>
      <c r="I110" s="31"/>
      <c r="J110" s="31">
        <f t="shared" ref="J110:J137" si="6">ROUND(H110*1000,2)</f>
        <v>15378.31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76891.56</v>
      </c>
      <c r="H111" s="33">
        <f>ROUND(($I$138*0.25),5)</f>
        <v>76.891559999999998</v>
      </c>
      <c r="I111" s="31"/>
      <c r="J111" s="31">
        <f t="shared" si="6"/>
        <v>76891.56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36907.949999999997</v>
      </c>
      <c r="H116" s="32">
        <f>ROUND(($I$138*0.12),5)</f>
        <v>36.90795</v>
      </c>
      <c r="I116" s="31"/>
      <c r="J116" s="31">
        <f t="shared" si="6"/>
        <v>36907.949999999997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43836</v>
      </c>
      <c r="H120" s="34">
        <v>43.835999999999999</v>
      </c>
      <c r="I120" s="31">
        <v>43.84</v>
      </c>
      <c r="J120" s="31">
        <f t="shared" si="6"/>
        <v>43836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31523</v>
      </c>
      <c r="H121" s="34">
        <v>31.523</v>
      </c>
      <c r="I121" s="31">
        <v>31.52</v>
      </c>
      <c r="J121" s="31">
        <f t="shared" si="6"/>
        <v>31523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46134.94</v>
      </c>
      <c r="H125" s="32">
        <f>ROUND(($I$138*0.15),5)</f>
        <v>46.13494</v>
      </c>
      <c r="I125" s="31"/>
      <c r="J125" s="31">
        <f t="shared" si="6"/>
        <v>46134.94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33832.29</v>
      </c>
      <c r="H126" s="32">
        <f>ROUND(($I$138*0.11),5)</f>
        <v>33.83229</v>
      </c>
      <c r="I126" s="31"/>
      <c r="J126" s="31">
        <f t="shared" si="6"/>
        <v>33832.29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21529.64</v>
      </c>
      <c r="H128" s="32">
        <f>ROUND(($I$138*0.07),5)</f>
        <v>21.529640000000001</v>
      </c>
      <c r="I128" s="31"/>
      <c r="J128" s="31">
        <f t="shared" si="6"/>
        <v>21529.64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55361.93</v>
      </c>
      <c r="H129" s="32">
        <f>ROUND(($I$138*0.18),5)</f>
        <v>55.361930000000001</v>
      </c>
      <c r="I129" s="31"/>
      <c r="J129" s="31">
        <f t="shared" si="6"/>
        <v>55361.93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21.529633400000222</v>
      </c>
      <c r="I138" s="34">
        <f>J197*0.7</f>
        <v>307.56625340000022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37.219639999999998</v>
      </c>
      <c r="I139" s="72">
        <f>I140+I141+I142+I143+I144+I145+I146+I147+I148+I149+I150</f>
        <v>37.221640000000001</v>
      </c>
      <c r="J139" s="72">
        <f ca="1">J140+J141+J142+J143+J144+J145+J146+J147+J148+J149+J150</f>
        <v>37455.68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30458</v>
      </c>
      <c r="H142" s="34">
        <v>30.457999999999998</v>
      </c>
      <c r="I142" s="31">
        <v>30.46</v>
      </c>
      <c r="J142" s="31">
        <f t="shared" si="7"/>
        <v>30458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3</v>
      </c>
      <c r="G144" s="40">
        <v>9.1300000000000008</v>
      </c>
      <c r="H144" s="32">
        <f>ROUND((F144*G144*K144)/1000,5)</f>
        <v>1.42428</v>
      </c>
      <c r="I144" s="35">
        <f>H144</f>
        <v>1.42428</v>
      </c>
      <c r="J144" s="31">
        <f t="shared" si="7"/>
        <v>1424.28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3</v>
      </c>
      <c r="G145" s="40">
        <v>63.36</v>
      </c>
      <c r="H145" s="32">
        <f>ROUND((F145*G145*K145)/1000,5)</f>
        <v>2.2809599999999999</v>
      </c>
      <c r="I145" s="35">
        <f>H145</f>
        <v>2.2809599999999999</v>
      </c>
      <c r="J145" s="31">
        <f t="shared" si="7"/>
        <v>2280.96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3</v>
      </c>
      <c r="G147" s="40">
        <v>11.41</v>
      </c>
      <c r="H147" s="32">
        <f>ROUND((F147*G147*K147)/1000,5)</f>
        <v>0.41076000000000001</v>
      </c>
      <c r="I147" s="35">
        <f>H147</f>
        <v>0.41076000000000001</v>
      </c>
      <c r="J147" s="31">
        <f t="shared" si="7"/>
        <v>410.76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3</v>
      </c>
      <c r="G148" s="40">
        <v>881.88</v>
      </c>
      <c r="H148" s="32">
        <f>ROUND((F148*G148*K148)/1000,5)</f>
        <v>2.6456400000000002</v>
      </c>
      <c r="I148" s="35">
        <f>H148</f>
        <v>2.6456400000000002</v>
      </c>
      <c r="J148" s="31">
        <f t="shared" si="7"/>
        <v>2645.64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479.358</v>
      </c>
      <c r="I151" s="72">
        <f>I152+I153+I154</f>
        <v>479.36</v>
      </c>
      <c r="J151" s="72">
        <f ca="1">J152+J153+J154</f>
        <v>479358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6657.75</v>
      </c>
      <c r="H152" s="32">
        <f ca="1">ROUND((C152*F152*G152/1000),5)</f>
        <v>479.358</v>
      </c>
      <c r="I152" s="35">
        <v>479.36</v>
      </c>
      <c r="J152" s="31">
        <f ca="1">ROUND(H152*1000,2)</f>
        <v>479358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312.61536000000001</v>
      </c>
      <c r="I155" s="72">
        <f>I156+I157+I158+I159</f>
        <v>312.62</v>
      </c>
      <c r="J155" s="72">
        <f ca="1">J156+J157+J158+J159</f>
        <v>312615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6</v>
      </c>
      <c r="G157" s="31">
        <f ca="1">IF(F157&gt;0,J157/C157/F157,0)</f>
        <v>4341.88</v>
      </c>
      <c r="H157" s="34">
        <f ca="1">ROUND((C157*F157*G157/1000),5)</f>
        <v>312.61536000000001</v>
      </c>
      <c r="I157" s="31">
        <v>312.62</v>
      </c>
      <c r="J157" s="31">
        <f ca="1">ROUND(H157*1000,2)</f>
        <v>312615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161.87299999999999</v>
      </c>
      <c r="I169" s="72">
        <f>I170+I171+I172</f>
        <v>161.87</v>
      </c>
      <c r="J169" s="72">
        <f>J170+J171+J172</f>
        <v>161873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161873</v>
      </c>
      <c r="H170" s="32">
        <v>161.87299999999999</v>
      </c>
      <c r="I170" s="35">
        <v>161.87</v>
      </c>
      <c r="J170" s="31">
        <f>ROUND(H170*1000,2)</f>
        <v>161873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577.74099999999999</v>
      </c>
      <c r="I173" s="72">
        <v>577.74</v>
      </c>
      <c r="J173" s="72">
        <f>ROUND(H173*1000,2)</f>
        <v>577741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49.597999999999999</v>
      </c>
      <c r="I174" s="72">
        <v>49.6</v>
      </c>
      <c r="J174" s="72">
        <f>ROUND(H174*1000,2)</f>
        <v>49598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9.9700000000000006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9.9700000000000006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30.756630000000001</v>
      </c>
      <c r="I178" s="72">
        <f>I179+I180+I181</f>
        <v>211.08</v>
      </c>
      <c r="J178" s="72">
        <f>J179+J180+J181</f>
        <v>30756.63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30.756630000000001</v>
      </c>
      <c r="I181" s="31">
        <v>211.08</v>
      </c>
      <c r="J181" s="31">
        <f>ROUND(H181*1000,2)</f>
        <v>30756.63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3270.0112800000006</v>
      </c>
      <c r="I194" s="62">
        <f>I10+I9+I42+I46+I109+I139+I151+I155+I160+I165+I169+I173+I174+I175+I178+I45</f>
        <v>3707.3916419999996</v>
      </c>
      <c r="J194" s="63">
        <f ca="1">J10+J9+J42+J46+J109+J139+J151+J155+J160+J165+J169+J173+J174+J175+J178+J45</f>
        <v>2658759.25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3270.0112800000002</v>
      </c>
      <c r="I195" s="31">
        <f>J195/1000</f>
        <v>3355.72075</v>
      </c>
      <c r="J195" s="31">
        <v>3355720.75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3707.3916419999996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-351.67089199999964</v>
      </c>
      <c r="J197" s="82">
        <v>439.38036200000033</v>
      </c>
    </row>
    <row r="198" spans="1:75" hidden="1" x14ac:dyDescent="0.25">
      <c r="H198" s="49">
        <f>H9+H10+H42+H45+H46+H109+H139+H151+H155+H160+H165+H169+H173+H174+H175+H178+H182</f>
        <v>3270.0112800000002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483.36</v>
      </c>
      <c r="I9" s="72">
        <v>483.36</v>
      </c>
      <c r="J9" s="72">
        <f>ROUND(H9*1000,2)</f>
        <v>483360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864.97606000000007</v>
      </c>
      <c r="I10" s="76">
        <f>I11+I12+I13+I14+I15+I16+I20+I31+I35+I38+I39+I40+I41+I19</f>
        <v>864.97606000000007</v>
      </c>
      <c r="J10" s="72">
        <f>J11+J12+J13+J14+J15+J16+J20+J31+J35+J38+J39+J40+J41+J19</f>
        <v>864976.05999999994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376</v>
      </c>
      <c r="G11" s="31">
        <v>2.29</v>
      </c>
      <c r="H11" s="34">
        <f>ROUND((F11*G11*K11)/1000,5)</f>
        <v>257.45096000000001</v>
      </c>
      <c r="I11" s="31">
        <f t="shared" ref="I11:I30" si="0">H11</f>
        <v>257.45096000000001</v>
      </c>
      <c r="J11" s="31">
        <f>ROUND(F11*G11*K11,2)</f>
        <v>257450.96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1128</v>
      </c>
      <c r="G12" s="31">
        <v>2</v>
      </c>
      <c r="H12" s="34">
        <f>ROUND((F12*G12*C12)/1000,5)</f>
        <v>117.312</v>
      </c>
      <c r="I12" s="31">
        <f t="shared" si="0"/>
        <v>117.312</v>
      </c>
      <c r="J12" s="31">
        <f>ROUND(F12*G12*K12,2)</f>
        <v>117312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56</v>
      </c>
      <c r="G13" s="31">
        <v>3.04</v>
      </c>
      <c r="H13" s="34">
        <f>ROUND((F13*G13*K13)/1000,5)</f>
        <v>50.901760000000003</v>
      </c>
      <c r="I13" s="31">
        <f t="shared" si="0"/>
        <v>50.901760000000003</v>
      </c>
      <c r="J13" s="31">
        <f>ROUND(F13*G13*K13,2)</f>
        <v>50901.760000000002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56</v>
      </c>
      <c r="G14" s="31">
        <v>19.350000000000001</v>
      </c>
      <c r="H14" s="32">
        <f>ROUND((F14*G14*K14)/1000,5)</f>
        <v>56.347200000000001</v>
      </c>
      <c r="I14" s="31">
        <f t="shared" si="0"/>
        <v>56.347200000000001</v>
      </c>
      <c r="J14" s="31">
        <f>ROUND(F14*G14*K14,2)</f>
        <v>56347.199999999997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14</v>
      </c>
      <c r="G15" s="31">
        <v>3.3</v>
      </c>
      <c r="H15" s="32">
        <f>ROUND((F15*G15*K15)/1000,5)</f>
        <v>13.813800000000001</v>
      </c>
      <c r="I15" s="31">
        <f t="shared" si="0"/>
        <v>13.813800000000001</v>
      </c>
      <c r="J15" s="31">
        <f>ROUND(F15*G15*K15,2)</f>
        <v>13813.8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49.632000000000005</v>
      </c>
      <c r="I16" s="31">
        <f t="shared" si="0"/>
        <v>49.632000000000005</v>
      </c>
      <c r="J16" s="31">
        <f>J17+J18</f>
        <v>49632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376</v>
      </c>
      <c r="G17" s="31">
        <v>3.29</v>
      </c>
      <c r="H17" s="32">
        <f>ROUND((F17*G17*C17)/1000,5)</f>
        <v>14.844480000000001</v>
      </c>
      <c r="I17" s="31">
        <f t="shared" si="0"/>
        <v>14.844480000000001</v>
      </c>
      <c r="J17" s="31">
        <f>ROUND(F17*G17*K17,2)</f>
        <v>14844.48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1128</v>
      </c>
      <c r="G18" s="31">
        <v>2.57</v>
      </c>
      <c r="H18" s="32">
        <f>ROUND((F18*G18*C18)/1000,5)</f>
        <v>34.787520000000001</v>
      </c>
      <c r="I18" s="31">
        <f t="shared" si="0"/>
        <v>34.787520000000001</v>
      </c>
      <c r="J18" s="31">
        <f>ROUND(F18*G18*K18,2)</f>
        <v>34787.519999999997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235.2</v>
      </c>
      <c r="G19" s="31">
        <v>8.43</v>
      </c>
      <c r="H19" s="32">
        <f>ROUND((F19*G19*K19)/1000,5)</f>
        <v>1.9827399999999999</v>
      </c>
      <c r="I19" s="31">
        <f t="shared" si="0"/>
        <v>1.9827399999999999</v>
      </c>
      <c r="J19" s="31">
        <f>ROUND(F19*G19*K19,2)</f>
        <v>1982.74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14.325710000000003</v>
      </c>
      <c r="I20" s="31">
        <f t="shared" si="0"/>
        <v>14.325710000000003</v>
      </c>
      <c r="J20" s="31">
        <f>J21+J22+J23+J24+J25+J26+J27+J28+J29+J30</f>
        <v>14325.710000000001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3081.67</v>
      </c>
      <c r="G21" s="31">
        <v>2.81</v>
      </c>
      <c r="H21" s="32">
        <f t="shared" ref="H21:H30" si="1">ROUND((F21*G21*K21)/1000,5)</f>
        <v>8.6594899999999999</v>
      </c>
      <c r="I21" s="31">
        <f t="shared" si="0"/>
        <v>8.6594899999999999</v>
      </c>
      <c r="J21" s="31">
        <f t="shared" ref="J21:J30" si="2">ROUND(F21*G21*K21,2)</f>
        <v>8659.49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824</v>
      </c>
      <c r="G22" s="31">
        <v>1.75</v>
      </c>
      <c r="H22" s="32">
        <f t="shared" si="1"/>
        <v>0.19600000000000001</v>
      </c>
      <c r="I22" s="31">
        <f t="shared" si="0"/>
        <v>0.19600000000000001</v>
      </c>
      <c r="J22" s="31">
        <f t="shared" si="2"/>
        <v>196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825</v>
      </c>
      <c r="G23" s="31">
        <v>4.0999999999999996</v>
      </c>
      <c r="H23" s="32">
        <f t="shared" si="1"/>
        <v>1.5383199999999999</v>
      </c>
      <c r="I23" s="31">
        <f t="shared" si="0"/>
        <v>1.5383199999999999</v>
      </c>
      <c r="J23" s="31">
        <f t="shared" si="2"/>
        <v>1538.32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826</v>
      </c>
      <c r="G24" s="31">
        <v>4.08</v>
      </c>
      <c r="H24" s="32">
        <f t="shared" si="1"/>
        <v>0.14394000000000001</v>
      </c>
      <c r="I24" s="31">
        <f t="shared" si="0"/>
        <v>0.14394000000000001</v>
      </c>
      <c r="J24" s="31">
        <f t="shared" si="2"/>
        <v>143.94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827</v>
      </c>
      <c r="G25" s="31">
        <v>3.93</v>
      </c>
      <c r="H25" s="32">
        <f t="shared" si="1"/>
        <v>0.19256999999999999</v>
      </c>
      <c r="I25" s="31">
        <f t="shared" si="0"/>
        <v>0.19256999999999999</v>
      </c>
      <c r="J25" s="31">
        <f t="shared" si="2"/>
        <v>192.57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828</v>
      </c>
      <c r="G26" s="31">
        <v>2.64</v>
      </c>
      <c r="H26" s="32">
        <f t="shared" si="1"/>
        <v>1.0058400000000001</v>
      </c>
      <c r="I26" s="31">
        <f t="shared" si="0"/>
        <v>1.0058400000000001</v>
      </c>
      <c r="J26" s="31">
        <f t="shared" si="2"/>
        <v>1005.84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829</v>
      </c>
      <c r="G28" s="31">
        <v>2.52</v>
      </c>
      <c r="H28" s="32">
        <f t="shared" si="1"/>
        <v>6.4259999999999998E-2</v>
      </c>
      <c r="I28" s="31">
        <f t="shared" si="0"/>
        <v>6.4259999999999998E-2</v>
      </c>
      <c r="J28" s="31">
        <f t="shared" si="2"/>
        <v>64.260000000000005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28</v>
      </c>
      <c r="G30" s="31">
        <v>3.63</v>
      </c>
      <c r="H30" s="34">
        <f t="shared" si="1"/>
        <v>2.4393600000000002</v>
      </c>
      <c r="I30" s="31">
        <f t="shared" si="0"/>
        <v>2.4393600000000002</v>
      </c>
      <c r="J30" s="31">
        <f t="shared" si="2"/>
        <v>2439.36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159.99456000000001</v>
      </c>
      <c r="I31" s="31">
        <f>I32+I33+I34</f>
        <v>159.99456000000001</v>
      </c>
      <c r="J31" s="31">
        <f>J32+J33+J34</f>
        <v>159994.56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2224</v>
      </c>
      <c r="G32" s="31">
        <v>2.0099999999999998</v>
      </c>
      <c r="H32" s="32">
        <f>ROUND(F32*G32*K32/1000,5)</f>
        <v>8.9404800000000009</v>
      </c>
      <c r="I32" s="31">
        <f>H32</f>
        <v>8.9404800000000009</v>
      </c>
      <c r="J32" s="31">
        <f>ROUND(H32*1000,2)</f>
        <v>8940.48</v>
      </c>
      <c r="K32" s="3">
        <v>2</v>
      </c>
      <c r="L32" s="38"/>
      <c r="M32" s="38">
        <v>2224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2224</v>
      </c>
      <c r="G33" s="31">
        <v>7.67</v>
      </c>
      <c r="H33" s="32">
        <f>ROUND(G33*F33*K33/1000,5)</f>
        <v>51.174239999999998</v>
      </c>
      <c r="I33" s="31">
        <f>H33</f>
        <v>51.174239999999998</v>
      </c>
      <c r="J33" s="31">
        <f>ROUND(H33*1000,2)</f>
        <v>51174.239999999998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2224</v>
      </c>
      <c r="G34" s="31">
        <v>14.97</v>
      </c>
      <c r="H34" s="32">
        <f>ROUND(G34*F34*K34/1000,5)</f>
        <v>99.879840000000002</v>
      </c>
      <c r="I34" s="31">
        <f>H34</f>
        <v>99.879840000000002</v>
      </c>
      <c r="J34" s="31">
        <f>ROUND(H34*1000,2)</f>
        <v>99879.84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1051.92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2366.8200000000002</v>
      </c>
      <c r="G38" s="31">
        <v>1.65</v>
      </c>
      <c r="H38" s="32">
        <f>ROUND((F38*G38*K38)/1000,5)</f>
        <v>3.9052500000000001</v>
      </c>
      <c r="I38" s="31">
        <f>H38</f>
        <v>3.9052500000000001</v>
      </c>
      <c r="J38" s="31">
        <f>ROUND(F38*G38*K38,2)</f>
        <v>3905.25</v>
      </c>
      <c r="K38" s="3">
        <v>1</v>
      </c>
      <c r="L38" s="38">
        <f>M37+M38</f>
        <v>2366.8200000000002</v>
      </c>
      <c r="M38" s="38">
        <v>1314.9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56</v>
      </c>
      <c r="G39" s="31">
        <v>8.32</v>
      </c>
      <c r="H39" s="32">
        <f>ROUND((F39*G39*K39)/1000,5)</f>
        <v>139.31008</v>
      </c>
      <c r="I39" s="31">
        <f>H39</f>
        <v>139.31008</v>
      </c>
      <c r="J39" s="31">
        <f>ROUND(F39*G39*K39,2)</f>
        <v>139310.07999999999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109.49397999999999</v>
      </c>
      <c r="I42" s="72">
        <f>I43+I44</f>
        <v>109.49397999999999</v>
      </c>
      <c r="J42" s="72">
        <f>J43+J44</f>
        <v>109493.98</v>
      </c>
      <c r="K42" s="73"/>
      <c r="Q42" s="74" t="s">
        <v>327</v>
      </c>
      <c r="R42" s="74">
        <v>340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1.35</v>
      </c>
      <c r="G43" s="31">
        <v>222.21</v>
      </c>
      <c r="H43" s="32">
        <f>ROUND((F43*G43*K43)/1000,5)</f>
        <v>109.49397999999999</v>
      </c>
      <c r="I43" s="31">
        <f>H43</f>
        <v>109.49397999999999</v>
      </c>
      <c r="J43" s="31">
        <f>ROUND(H43*1000,2)</f>
        <v>109493.98</v>
      </c>
      <c r="K43" s="3">
        <v>365</v>
      </c>
      <c r="L43" s="38"/>
      <c r="M43" s="38"/>
      <c r="N43" s="4">
        <f>ROUND(R42*1.45/365,3)</f>
        <v>1.351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263.97989400000017</v>
      </c>
      <c r="I46" s="71">
        <f>I47+I53+I63+I68+I77+I85+I98+I103</f>
        <v>263.97989400000017</v>
      </c>
      <c r="J46" s="72">
        <f>J47+J53+J63+J68+J77+J85+J98+J103</f>
        <v>256060.49000000002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13.199000000000002</v>
      </c>
      <c r="I47" s="25">
        <f>I48+I49+I50+I51+I52</f>
        <v>0</v>
      </c>
      <c r="J47" s="23">
        <f>J48+J49+J50+J51+J52</f>
        <v>13199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7.9194000000000004</v>
      </c>
      <c r="I49" s="31"/>
      <c r="J49" s="31">
        <f>ROUND(H49*1000,2)</f>
        <v>7919.4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5.2796000000000003</v>
      </c>
      <c r="I50" s="31"/>
      <c r="J50" s="31">
        <f>ROUND(H50*1000,2)</f>
        <v>5279.6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18.478590000000001</v>
      </c>
      <c r="I53" s="26">
        <f>I54+I55+I56+I57+I58+I59+I60+I61+I62</f>
        <v>0</v>
      </c>
      <c r="J53" s="23">
        <f>J54+J55+J56+J57+J58+J59+J60+J61+J62</f>
        <v>18478.59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18.478590000000001</v>
      </c>
      <c r="I59" s="31"/>
      <c r="J59" s="31">
        <f t="shared" si="3"/>
        <v>18478.59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23.758189999999999</v>
      </c>
      <c r="I68" s="26">
        <f>I69+I70+I71+I72+I75+I76</f>
        <v>0</v>
      </c>
      <c r="J68" s="23">
        <f>J69+J70+J71+J72+J73+J74+J75+J76</f>
        <v>23758.19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23.758189999999999</v>
      </c>
      <c r="I76" s="31"/>
      <c r="J76" s="31">
        <f>ROUND(H76*1000,2)</f>
        <v>23758.19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36.957190000000004</v>
      </c>
      <c r="I77" s="26">
        <f>I78+I79+I80+I81+I82+I83+I84</f>
        <v>0</v>
      </c>
      <c r="J77" s="23">
        <f>J78+J79+J80+J81+J82+J83+J84</f>
        <v>29037.79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18.478590000000001</v>
      </c>
      <c r="I78" s="31"/>
      <c r="J78" s="31">
        <f t="shared" ref="J78:J83" si="4">ROUND(H78*1000,2)</f>
        <v>18478.59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10.559200000000001</v>
      </c>
      <c r="I81" s="31"/>
      <c r="J81" s="31">
        <f t="shared" si="4"/>
        <v>10559.2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7.9194000000000004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89.753160000000008</v>
      </c>
      <c r="I85" s="26">
        <f>I86+I87+I88+I89+I90+I91+I92+I93+I94+I95+I96+I97</f>
        <v>0</v>
      </c>
      <c r="J85" s="23">
        <f>J86+J87+J88+J89+J90+J91+J92+J93+J94+J95+J96+J97</f>
        <v>89753.16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31.677589999999999</v>
      </c>
      <c r="I90" s="31"/>
      <c r="J90" s="31">
        <f t="shared" si="5"/>
        <v>31677.59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42.236780000000003</v>
      </c>
      <c r="I96" s="31"/>
      <c r="J96" s="31">
        <f t="shared" si="5"/>
        <v>42236.78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15.838789999999999</v>
      </c>
      <c r="I97" s="31"/>
      <c r="J97" s="31">
        <f t="shared" si="5"/>
        <v>15838.79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10.559200000000001</v>
      </c>
      <c r="I98" s="26">
        <f>I99+I100+I101+I102</f>
        <v>0</v>
      </c>
      <c r="J98" s="23">
        <f>J99+J100+J101+J102</f>
        <v>10559.2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10.559200000000001</v>
      </c>
      <c r="I99" s="31">
        <v>0</v>
      </c>
      <c r="J99" s="31">
        <f>ROUND(H99*1000,2)</f>
        <v>10559.2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71.27456400000014</v>
      </c>
      <c r="I103" s="25">
        <f>I104+I105+I106+I107+I108</f>
        <v>263.97989400000017</v>
      </c>
      <c r="J103" s="23">
        <f>J104+J105+J106+J107+J108</f>
        <v>71274.559999999998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17.15869</v>
      </c>
      <c r="I106" s="31"/>
      <c r="J106" s="31">
        <f>ROUND(H106*1000,2)</f>
        <v>17158.689999999999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54.11587400000014</v>
      </c>
      <c r="I108" s="34">
        <f>J197-I138-H181</f>
        <v>263.97989400000017</v>
      </c>
      <c r="J108" s="31">
        <f>ROUND(H108*1000,2)</f>
        <v>54115.87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876.97107600000027</v>
      </c>
      <c r="I109" s="71">
        <f>I110+I111+I112+I113+I114+I115+I116+I117+I118+I119+I120+I121+I122+I123+I124+I125+I126+I127+I128+I129+I130+I131+I132+I133+I134+I135+I136+I137+I138</f>
        <v>876.96707600000013</v>
      </c>
      <c r="J109" s="72">
        <f>J110+J111+J112+J113+J114+J115+J116+J117+J118+J119+J120+J121+J122+J123+J124+J125+J126+J127+J128+J129+J130+J131+J132+J133+J134+J135+J136+J137+J138</f>
        <v>820731.87999999989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40170.85</v>
      </c>
      <c r="H110" s="33">
        <f>ROUND(($I$138*0.05),5)</f>
        <v>40.170850000000002</v>
      </c>
      <c r="I110" s="31"/>
      <c r="J110" s="31">
        <f t="shared" ref="J110:J137" si="6">ROUND(H110*1000,2)</f>
        <v>40170.85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200854.27000000002</v>
      </c>
      <c r="H111" s="33">
        <f>ROUND(($I$138*0.25),5)</f>
        <v>200.85427000000001</v>
      </c>
      <c r="I111" s="31"/>
      <c r="J111" s="31">
        <f t="shared" si="6"/>
        <v>200854.27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96410.05</v>
      </c>
      <c r="H116" s="32">
        <f>ROUND(($I$138*0.12),5)</f>
        <v>96.410049999999998</v>
      </c>
      <c r="I116" s="31"/>
      <c r="J116" s="31">
        <f t="shared" si="6"/>
        <v>96410.05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73554</v>
      </c>
      <c r="H121" s="34">
        <v>73.554000000000002</v>
      </c>
      <c r="I121" s="31">
        <v>73.55</v>
      </c>
      <c r="J121" s="31">
        <f t="shared" si="6"/>
        <v>73554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120512.56</v>
      </c>
      <c r="H125" s="32">
        <f>ROUND(($I$138*0.15),5)</f>
        <v>120.51255999999999</v>
      </c>
      <c r="I125" s="31"/>
      <c r="J125" s="31">
        <f t="shared" si="6"/>
        <v>120512.56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88375.87999999999</v>
      </c>
      <c r="H126" s="32">
        <f>ROUND(($I$138*0.11),5)</f>
        <v>88.375879999999995</v>
      </c>
      <c r="I126" s="31"/>
      <c r="J126" s="31">
        <f t="shared" si="6"/>
        <v>88375.88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56239.199999999997</v>
      </c>
      <c r="H128" s="32">
        <f>ROUND(($I$138*0.07),5)</f>
        <v>56.239199999999997</v>
      </c>
      <c r="I128" s="31"/>
      <c r="J128" s="31">
        <f t="shared" si="6"/>
        <v>56239.199999999997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144615.07</v>
      </c>
      <c r="H129" s="32">
        <f>ROUND(($I$138*0.18),5)</f>
        <v>144.61507</v>
      </c>
      <c r="I129" s="31"/>
      <c r="J129" s="31">
        <f t="shared" si="6"/>
        <v>144615.07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56.239196000000177</v>
      </c>
      <c r="I138" s="34">
        <f>J197*0.7</f>
        <v>803.41707600000018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46.23516</v>
      </c>
      <c r="I139" s="72">
        <f>I140+I141+I142+I143+I144+I145+I146+I147+I148+I149+I150</f>
        <v>46.23716000000001</v>
      </c>
      <c r="J139" s="72">
        <f ca="1">J140+J141+J142+J143+J144+J145+J146+J147+J148+J149+J150</f>
        <v>46785.919999999998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30458</v>
      </c>
      <c r="H142" s="34">
        <v>30.457999999999998</v>
      </c>
      <c r="I142" s="31">
        <v>30.46</v>
      </c>
      <c r="J142" s="31">
        <f t="shared" si="7"/>
        <v>30458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7</v>
      </c>
      <c r="G144" s="40">
        <v>9.1300000000000008</v>
      </c>
      <c r="H144" s="32">
        <f>ROUND((F144*G144*K144)/1000,5)</f>
        <v>3.3233199999999998</v>
      </c>
      <c r="I144" s="35">
        <f>H144</f>
        <v>3.3233199999999998</v>
      </c>
      <c r="J144" s="31">
        <f t="shared" si="7"/>
        <v>3323.32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7</v>
      </c>
      <c r="G145" s="40">
        <v>63.36</v>
      </c>
      <c r="H145" s="32">
        <f>ROUND((F145*G145*K145)/1000,5)</f>
        <v>5.3222399999999999</v>
      </c>
      <c r="I145" s="35">
        <f>H145</f>
        <v>5.3222399999999999</v>
      </c>
      <c r="J145" s="31">
        <f t="shared" si="7"/>
        <v>5322.24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7</v>
      </c>
      <c r="G147" s="40">
        <v>11.41</v>
      </c>
      <c r="H147" s="32">
        <f>ROUND((F147*G147*K147)/1000,5)</f>
        <v>0.95843999999999996</v>
      </c>
      <c r="I147" s="35">
        <f>H147</f>
        <v>0.95843999999999996</v>
      </c>
      <c r="J147" s="31">
        <f t="shared" si="7"/>
        <v>958.44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7</v>
      </c>
      <c r="G148" s="40">
        <v>881.88</v>
      </c>
      <c r="H148" s="32">
        <f>ROUND((F148*G148*K148)/1000,5)</f>
        <v>6.1731600000000002</v>
      </c>
      <c r="I148" s="35">
        <f>H148</f>
        <v>6.1731600000000002</v>
      </c>
      <c r="J148" s="31">
        <f t="shared" si="7"/>
        <v>6173.16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286.02168</v>
      </c>
      <c r="I151" s="72">
        <f>I152+I153+I154</f>
        <v>286.02</v>
      </c>
      <c r="J151" s="72">
        <f ca="1">J152+J153+J154</f>
        <v>286022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7</v>
      </c>
      <c r="G152" s="40">
        <f ca="1">IF(F152&gt;0,J152/C152/F152,0)</f>
        <v>3405.02</v>
      </c>
      <c r="H152" s="32">
        <f ca="1">ROUND((C152*F152*G152/1000),5)</f>
        <v>286.02168</v>
      </c>
      <c r="I152" s="35">
        <v>286.02</v>
      </c>
      <c r="J152" s="31">
        <f ca="1">ROUND(H152*1000,2)</f>
        <v>286022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135.60599999999999</v>
      </c>
      <c r="I169" s="72">
        <f>I170+I171+I172</f>
        <v>135.61000000000001</v>
      </c>
      <c r="J169" s="72">
        <f>J170+J171+J172</f>
        <v>135606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135606</v>
      </c>
      <c r="H170" s="32">
        <v>135.60599999999999</v>
      </c>
      <c r="I170" s="35">
        <v>135.61000000000001</v>
      </c>
      <c r="J170" s="31">
        <f>ROUND(H170*1000,2)</f>
        <v>135606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189.083</v>
      </c>
      <c r="I173" s="72">
        <v>189.08</v>
      </c>
      <c r="J173" s="72">
        <f>ROUND(H173*1000,2)</f>
        <v>189083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47.084000000000003</v>
      </c>
      <c r="I174" s="72">
        <v>47.08</v>
      </c>
      <c r="J174" s="72">
        <f>ROUND(H174*1000,2)</f>
        <v>47084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25.84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25.84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80.341710000000006</v>
      </c>
      <c r="I178" s="72">
        <f>I179+I180+I181</f>
        <v>176.83</v>
      </c>
      <c r="J178" s="72">
        <f>J179+J180+J181</f>
        <v>80341.710000000006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80.341710000000006</v>
      </c>
      <c r="I181" s="31">
        <v>176.83</v>
      </c>
      <c r="J181" s="31">
        <f>ROUND(H181*1000,2)</f>
        <v>80341.710000000006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3383.1525600000004</v>
      </c>
      <c r="I194" s="62">
        <f>I10+I9+I42+I46+I109+I139+I151+I155+I160+I165+I169+I173+I174+I175+I178+I45</f>
        <v>3505.4741700000009</v>
      </c>
      <c r="J194" s="63">
        <f ca="1">J10+J9+J42+J46+J109+J139+J151+J155+J160+J165+J169+J173+J174+J175+J178+J45</f>
        <v>1767911.03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3383.1525600000004</v>
      </c>
      <c r="I195" s="31">
        <f>J195/1000</f>
        <v>4020.9932400000002</v>
      </c>
      <c r="J195" s="31">
        <v>4020993.24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3505.4741700000009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515.51906999999937</v>
      </c>
      <c r="J197" s="82">
        <v>1147.7386800000004</v>
      </c>
    </row>
    <row r="198" spans="1:75" hidden="1" x14ac:dyDescent="0.25">
      <c r="H198" s="49">
        <f>H9+H10+H42+H45+H46+H109+H139+H151+H155+H160+H165+H169+H173+H174+H175+H178+H182</f>
        <v>3383.1525600000004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131.13</v>
      </c>
      <c r="I9" s="72">
        <v>131.13</v>
      </c>
      <c r="J9" s="72">
        <f>ROUND(H9*1000,2)</f>
        <v>131130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164.08091000000002</v>
      </c>
      <c r="I10" s="76">
        <f>I11+I12+I13+I14+I15+I16+I20+I31+I35+I38+I39+I40+I41+I19</f>
        <v>163.18474999999998</v>
      </c>
      <c r="J10" s="72">
        <f>J11+J12+J13+J14+J15+J16+J20+J31+J35+J38+J39+J40+J41+J19</f>
        <v>163184.74999999997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41.33</v>
      </c>
      <c r="G11" s="31">
        <v>2.29</v>
      </c>
      <c r="H11" s="34">
        <f>ROUND((F11*G11*K11)/1000,5)</f>
        <v>28.299060000000001</v>
      </c>
      <c r="I11" s="31">
        <f t="shared" ref="I11:I30" si="0">H11</f>
        <v>28.299060000000001</v>
      </c>
      <c r="J11" s="31">
        <f>ROUND(F11*G11*K11,2)</f>
        <v>28299.06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186-F11</f>
        <v>144.67000000000002</v>
      </c>
      <c r="G12" s="31">
        <v>2</v>
      </c>
      <c r="H12" s="34">
        <f>ROUND((F12*G12*C12)/1000,5)</f>
        <v>15.045680000000001</v>
      </c>
      <c r="I12" s="31">
        <f t="shared" si="0"/>
        <v>15.045680000000001</v>
      </c>
      <c r="J12" s="31">
        <f>ROUND(F12*G12*K12,2)</f>
        <v>15045.68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6.0933299999999999</v>
      </c>
      <c r="I16" s="31">
        <f t="shared" si="0"/>
        <v>6.0933299999999999</v>
      </c>
      <c r="J16" s="31">
        <f>J17+J18</f>
        <v>6093.33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41.33</v>
      </c>
      <c r="G17" s="31">
        <v>3.29</v>
      </c>
      <c r="H17" s="32">
        <f>ROUND((F17*G17*C17)/1000,5)</f>
        <v>1.63171</v>
      </c>
      <c r="I17" s="31">
        <f t="shared" si="0"/>
        <v>1.63171</v>
      </c>
      <c r="J17" s="31">
        <f>ROUND(F17*G17*K17,2)</f>
        <v>1631.71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144.67000000000002</v>
      </c>
      <c r="G18" s="31">
        <v>2.57</v>
      </c>
      <c r="H18" s="32">
        <f>ROUND((F18*G18*C18)/1000,5)</f>
        <v>4.4616199999999999</v>
      </c>
      <c r="I18" s="31">
        <f t="shared" si="0"/>
        <v>4.4616199999999999</v>
      </c>
      <c r="J18" s="31">
        <f>ROUND(F18*G18*K18,2)</f>
        <v>4461.62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61.29525000000001</v>
      </c>
      <c r="I20" s="31">
        <f t="shared" si="0"/>
        <v>61.29525000000001</v>
      </c>
      <c r="J20" s="31">
        <f>J21+J22+J23+J24+J25+J26+J27+J28+J29+J30</f>
        <v>61295.25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830</v>
      </c>
      <c r="G21" s="31">
        <v>2.81</v>
      </c>
      <c r="H21" s="32">
        <f t="shared" ref="H21:H30" si="1">ROUND((F21*G21*K21)/1000,5)</f>
        <v>59.129890000000003</v>
      </c>
      <c r="I21" s="31">
        <f t="shared" si="0"/>
        <v>59.129890000000003</v>
      </c>
      <c r="J21" s="31">
        <f t="shared" ref="J21:J30" si="2">ROUND(F21*G21*K21,2)</f>
        <v>59129.89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831</v>
      </c>
      <c r="G26" s="31">
        <v>2.64</v>
      </c>
      <c r="H26" s="32">
        <f t="shared" si="1"/>
        <v>0.85863</v>
      </c>
      <c r="I26" s="31">
        <f t="shared" si="0"/>
        <v>0.85863</v>
      </c>
      <c r="J26" s="31">
        <f t="shared" si="2"/>
        <v>858.63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675</v>
      </c>
      <c r="G27" s="31">
        <v>5.07</v>
      </c>
      <c r="H27" s="32">
        <f t="shared" si="1"/>
        <v>0.56784000000000001</v>
      </c>
      <c r="I27" s="31">
        <f t="shared" si="0"/>
        <v>0.56784000000000001</v>
      </c>
      <c r="J27" s="31">
        <f t="shared" si="2"/>
        <v>567.84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36</v>
      </c>
      <c r="G28" s="31">
        <v>2.52</v>
      </c>
      <c r="H28" s="32">
        <f t="shared" si="1"/>
        <v>4.0320000000000002E-2</v>
      </c>
      <c r="I28" s="31">
        <f t="shared" si="0"/>
        <v>4.0320000000000002E-2</v>
      </c>
      <c r="J28" s="31">
        <f t="shared" si="2"/>
        <v>40.32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11.839139999999999</v>
      </c>
      <c r="I31" s="31">
        <f>I32+I33+I34</f>
        <v>11.839139999999999</v>
      </c>
      <c r="J31" s="31">
        <f>J32+J33+J34</f>
        <v>11839.14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438</v>
      </c>
      <c r="G32" s="31">
        <v>2.0099999999999998</v>
      </c>
      <c r="H32" s="32">
        <f>ROUND(F32*G32*K32/1000,5)</f>
        <v>1.7607600000000001</v>
      </c>
      <c r="I32" s="31">
        <f>H32</f>
        <v>1.7607600000000001</v>
      </c>
      <c r="J32" s="31">
        <f>ROUND(H32*1000,2)</f>
        <v>1760.76</v>
      </c>
      <c r="K32" s="3">
        <v>2</v>
      </c>
      <c r="L32" s="38"/>
      <c r="M32" s="38">
        <v>438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438</v>
      </c>
      <c r="G33" s="31">
        <v>7.67</v>
      </c>
      <c r="H33" s="32">
        <f>ROUND(G33*F33*K33/1000,5)</f>
        <v>10.078379999999999</v>
      </c>
      <c r="I33" s="31">
        <f>H33</f>
        <v>10.078379999999999</v>
      </c>
      <c r="J33" s="31">
        <f>ROUND(H33*1000,2)</f>
        <v>10078.379999999999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0.89615999999999996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8</v>
      </c>
      <c r="G37" s="31">
        <v>56.01</v>
      </c>
      <c r="H37" s="32">
        <f>ROUND(G37*F37*C37/1000,5)</f>
        <v>0.89615999999999996</v>
      </c>
      <c r="I37" s="31"/>
      <c r="J37" s="31"/>
      <c r="L37" s="38"/>
      <c r="M37" s="38">
        <v>318.48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716.58</v>
      </c>
      <c r="G38" s="31">
        <v>1.65</v>
      </c>
      <c r="H38" s="32">
        <f>ROUND((F38*G38*K38)/1000,5)</f>
        <v>1.1823600000000001</v>
      </c>
      <c r="I38" s="31">
        <f>H38</f>
        <v>1.1823600000000001</v>
      </c>
      <c r="J38" s="31">
        <f>ROUND(F38*G38*K38,2)</f>
        <v>1182.3599999999999</v>
      </c>
      <c r="K38" s="3">
        <v>1</v>
      </c>
      <c r="L38" s="38">
        <f>M37+M38</f>
        <v>716.58</v>
      </c>
      <c r="M38" s="38">
        <v>398.1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42.175460000000001</v>
      </c>
      <c r="I42" s="72">
        <f>I43+I44</f>
        <v>42.175460000000001</v>
      </c>
      <c r="J42" s="72">
        <f>J43+J44</f>
        <v>42175.46</v>
      </c>
      <c r="K42" s="73"/>
      <c r="Q42" s="74" t="s">
        <v>327</v>
      </c>
      <c r="R42" s="74">
        <v>132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0.52</v>
      </c>
      <c r="G43" s="31">
        <v>222.21</v>
      </c>
      <c r="H43" s="32">
        <f>ROUND((F43*G43*K43)/1000,5)</f>
        <v>42.175460000000001</v>
      </c>
      <c r="I43" s="31">
        <f>H43</f>
        <v>42.175460000000001</v>
      </c>
      <c r="J43" s="31">
        <f>ROUND(H43*1000,2)</f>
        <v>42175.46</v>
      </c>
      <c r="K43" s="3">
        <v>365</v>
      </c>
      <c r="L43" s="38"/>
      <c r="M43" s="38"/>
      <c r="N43" s="4">
        <f>ROUND(R42*1.45/365,3)</f>
        <v>0.52400000000000002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55.722123000000011</v>
      </c>
      <c r="I46" s="71">
        <f>I47+I53+I63+I68+I77+I85+I98+I103</f>
        <v>55.722123000000011</v>
      </c>
      <c r="J46" s="72">
        <f>J47+J53+J63+J68+J77+J85+J98+J103</f>
        <v>54050.459999999992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2.7861000000000002</v>
      </c>
      <c r="I47" s="25">
        <f>I48+I49+I50+I51+I52</f>
        <v>0</v>
      </c>
      <c r="J47" s="23">
        <f>J48+J49+J50+J51+J52</f>
        <v>2786.1000000000004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1.6716599999999999</v>
      </c>
      <c r="I49" s="31"/>
      <c r="J49" s="31">
        <f>ROUND(H49*1000,2)</f>
        <v>1671.66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1.1144400000000001</v>
      </c>
      <c r="I50" s="31"/>
      <c r="J50" s="31">
        <f>ROUND(H50*1000,2)</f>
        <v>1114.44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3.90055</v>
      </c>
      <c r="I53" s="26">
        <f>I54+I55+I56+I57+I58+I59+I60+I61+I62</f>
        <v>0</v>
      </c>
      <c r="J53" s="23">
        <f>J54+J55+J56+J57+J58+J59+J60+J61+J62</f>
        <v>3900.55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3.90055</v>
      </c>
      <c r="I59" s="31"/>
      <c r="J59" s="31">
        <f t="shared" si="3"/>
        <v>3900.55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5.0149900000000001</v>
      </c>
      <c r="I68" s="26">
        <f>I69+I70+I71+I72+I75+I76</f>
        <v>0</v>
      </c>
      <c r="J68" s="23">
        <f>J69+J70+J71+J72+J73+J74+J75+J76</f>
        <v>5014.99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5.0149900000000001</v>
      </c>
      <c r="I76" s="31"/>
      <c r="J76" s="31">
        <f>ROUND(H76*1000,2)</f>
        <v>5014.99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7.8010900000000003</v>
      </c>
      <c r="I77" s="26">
        <f>I78+I79+I80+I81+I82+I83+I84</f>
        <v>0</v>
      </c>
      <c r="J77" s="23">
        <f>J78+J79+J80+J81+J82+J83+J84</f>
        <v>6129.43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3.90055</v>
      </c>
      <c r="I78" s="31"/>
      <c r="J78" s="31">
        <f t="shared" ref="J78:J83" si="4">ROUND(H78*1000,2)</f>
        <v>3900.55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2.2288800000000002</v>
      </c>
      <c r="I81" s="31"/>
      <c r="J81" s="31">
        <f t="shared" si="4"/>
        <v>2228.88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1.6716599999999999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18.945520000000002</v>
      </c>
      <c r="I85" s="26">
        <f>I86+I87+I88+I89+I90+I91+I92+I93+I94+I95+I96+I97</f>
        <v>0</v>
      </c>
      <c r="J85" s="23">
        <f>J86+J87+J88+J89+J90+J91+J92+J93+J94+J95+J96+J97</f>
        <v>18945.52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6.6866500000000002</v>
      </c>
      <c r="I90" s="31"/>
      <c r="J90" s="31">
        <f t="shared" si="5"/>
        <v>6686.65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8.91554</v>
      </c>
      <c r="I96" s="31"/>
      <c r="J96" s="31">
        <f t="shared" si="5"/>
        <v>8915.5400000000009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3.3433299999999999</v>
      </c>
      <c r="I97" s="31"/>
      <c r="J97" s="31">
        <f t="shared" si="5"/>
        <v>3343.33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2.2288800000000002</v>
      </c>
      <c r="I98" s="26">
        <f>I99+I100+I101+I102</f>
        <v>0</v>
      </c>
      <c r="J98" s="23">
        <f>J99+J100+J101+J102</f>
        <v>2228.88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2.2288800000000002</v>
      </c>
      <c r="I99" s="31">
        <v>0</v>
      </c>
      <c r="J99" s="31">
        <f>ROUND(H99*1000,2)</f>
        <v>2228.88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15.044993000000009</v>
      </c>
      <c r="I103" s="25">
        <f>I104+I105+I106+I107+I108</f>
        <v>55.722123000000011</v>
      </c>
      <c r="J103" s="23">
        <f>J104+J105+J106+J107+J108</f>
        <v>15044.99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3.6219399999999999</v>
      </c>
      <c r="I106" s="31"/>
      <c r="J106" s="31">
        <f>ROUND(H106*1000,2)</f>
        <v>3621.94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11.423053000000008</v>
      </c>
      <c r="I108" s="34">
        <f>J197-I138-H181</f>
        <v>55.722123000000011</v>
      </c>
      <c r="J108" s="31">
        <f>ROUND(H108*1000,2)</f>
        <v>11423.05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191.49907700000003</v>
      </c>
      <c r="I109" s="71">
        <f>I110+I111+I112+I113+I114+I115+I116+I117+I118+I119+I120+I121+I122+I123+I124+I125+I126+I127+I128+I129+I130+I131+I132+I133+I134+I135+I136+I137+I138</f>
        <v>191.49907700000003</v>
      </c>
      <c r="J109" s="72">
        <f>J110+J111+J112+J113+J114+J115+J116+J117+J118+J119+J120+J121+J122+J123+J124+J125+J126+J127+J128+J129+J130+J131+J132+J133+J134+J135+J136+J137+J138</f>
        <v>179627.84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8479.4500000000007</v>
      </c>
      <c r="H110" s="33">
        <f>ROUND(($I$138*0.05),5)</f>
        <v>8.4794499999999999</v>
      </c>
      <c r="I110" s="31"/>
      <c r="J110" s="31">
        <f t="shared" ref="J110:J137" si="6">ROUND(H110*1000,2)</f>
        <v>8479.4500000000007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42397.27</v>
      </c>
      <c r="H111" s="33">
        <f>ROUND(($I$138*0.25),5)</f>
        <v>42.397269999999999</v>
      </c>
      <c r="I111" s="31"/>
      <c r="J111" s="31">
        <f t="shared" si="6"/>
        <v>42397.27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20350.689999999999</v>
      </c>
      <c r="H116" s="32">
        <f>ROUND(($I$138*0.12),5)</f>
        <v>20.35069</v>
      </c>
      <c r="I116" s="31"/>
      <c r="J116" s="31">
        <f t="shared" si="6"/>
        <v>20350.689999999999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21910</v>
      </c>
      <c r="H121" s="34">
        <v>21.91</v>
      </c>
      <c r="I121" s="31">
        <v>21.91</v>
      </c>
      <c r="J121" s="31">
        <f t="shared" si="6"/>
        <v>21910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25438.36</v>
      </c>
      <c r="H125" s="32">
        <f>ROUND(($I$138*0.15),5)</f>
        <v>25.438359999999999</v>
      </c>
      <c r="I125" s="31"/>
      <c r="J125" s="31">
        <f t="shared" si="6"/>
        <v>25438.36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18654.800000000003</v>
      </c>
      <c r="H126" s="32">
        <f>ROUND(($I$138*0.11),5)</f>
        <v>18.654800000000002</v>
      </c>
      <c r="I126" s="31"/>
      <c r="J126" s="31">
        <f t="shared" si="6"/>
        <v>18654.8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11871.24</v>
      </c>
      <c r="H128" s="32">
        <f>ROUND(($I$138*0.07),5)</f>
        <v>11.87124</v>
      </c>
      <c r="I128" s="31"/>
      <c r="J128" s="31">
        <f t="shared" si="6"/>
        <v>11871.24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30526.03</v>
      </c>
      <c r="H129" s="32">
        <f>ROUND(($I$138*0.18),5)</f>
        <v>30.526029999999999</v>
      </c>
      <c r="I129" s="31"/>
      <c r="J129" s="31">
        <f t="shared" si="6"/>
        <v>30526.03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11.871237000000043</v>
      </c>
      <c r="I138" s="34">
        <f>J197*0.7</f>
        <v>169.58907700000003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45.462000000000003</v>
      </c>
      <c r="I151" s="72">
        <f>I152+I153+I154</f>
        <v>45.46</v>
      </c>
      <c r="J151" s="72">
        <f ca="1">J152+J153+J154</f>
        <v>45462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3788.5</v>
      </c>
      <c r="H152" s="32">
        <f ca="1">ROUND((C152*F152*G152/1000),5)</f>
        <v>45.462000000000003</v>
      </c>
      <c r="I152" s="35">
        <v>45.46</v>
      </c>
      <c r="J152" s="31">
        <f ca="1">ROUND(H152*1000,2)</f>
        <v>45462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36.789000000000001</v>
      </c>
      <c r="I169" s="72">
        <f>I170+I171+I172</f>
        <v>36.79</v>
      </c>
      <c r="J169" s="72">
        <f>J170+J171+J172</f>
        <v>36789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36789</v>
      </c>
      <c r="H170" s="32">
        <v>36.789000000000001</v>
      </c>
      <c r="I170" s="35">
        <v>36.79</v>
      </c>
      <c r="J170" s="31">
        <f>ROUND(H170*1000,2)</f>
        <v>36789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51.491999999999997</v>
      </c>
      <c r="I173" s="72">
        <v>51.49</v>
      </c>
      <c r="J173" s="72">
        <f>ROUND(H173*1000,2)</f>
        <v>51492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19.433</v>
      </c>
      <c r="I174" s="72">
        <v>19.43</v>
      </c>
      <c r="J174" s="72">
        <f>ROUND(H174*1000,2)</f>
        <v>19433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4.33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4.33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16.958909999999999</v>
      </c>
      <c r="I178" s="72">
        <f>I179+I180+I181</f>
        <v>47.97</v>
      </c>
      <c r="J178" s="72">
        <f>J179+J180+J181</f>
        <v>16958.91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16.958909999999999</v>
      </c>
      <c r="I181" s="31">
        <v>47.97</v>
      </c>
      <c r="J181" s="31">
        <f>ROUND(H181*1000,2)</f>
        <v>16958.91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762.63635999999985</v>
      </c>
      <c r="I194" s="62">
        <f>I10+I9+I42+I46+I109+I139+I151+I155+I160+I165+I169+I173+I174+I175+I178+I45</f>
        <v>797.07529</v>
      </c>
      <c r="J194" s="63">
        <f ca="1">J10+J9+J42+J46+J109+J139+J151+J155+J160+J165+J169+J173+J174+J175+J178+J45</f>
        <v>418327.07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762.63636000000008</v>
      </c>
      <c r="I195" s="31">
        <f>J195/1000</f>
        <v>762.65839000000005</v>
      </c>
      <c r="J195" s="31">
        <v>762658.39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797.07529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-34.416899999999941</v>
      </c>
      <c r="J197" s="82">
        <v>242.27011000000005</v>
      </c>
    </row>
    <row r="198" spans="1:75" hidden="1" x14ac:dyDescent="0.25">
      <c r="H198" s="49">
        <f>H9+H10+H42+H45+H46+H109+H139+H151+H155+H160+H165+H169+H173+H174+H175+H178+H182</f>
        <v>762.63635999999985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159.84</v>
      </c>
      <c r="I9" s="72">
        <v>159.84</v>
      </c>
      <c r="J9" s="72">
        <f>ROUND(H9*1000,2)</f>
        <v>159840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134.16962999999998</v>
      </c>
      <c r="I10" s="76">
        <f>I11+I12+I13+I14+I15+I16+I20+I31+I35+I38+I39+I40+I41+I19</f>
        <v>133.27346999999997</v>
      </c>
      <c r="J10" s="72">
        <f>J11+J12+J13+J14+J15+J16+J20+J31+J35+J38+J39+J40+J41+J19</f>
        <v>133273.46999999997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42</v>
      </c>
      <c r="G11" s="31">
        <v>2.29</v>
      </c>
      <c r="H11" s="34">
        <f>ROUND((F11*G11*K11)/1000,5)</f>
        <v>28.757819999999999</v>
      </c>
      <c r="I11" s="31">
        <f t="shared" ref="I11:I30" si="0">H11</f>
        <v>28.757819999999999</v>
      </c>
      <c r="J11" s="31">
        <f>ROUND(F11*G11*K11,2)</f>
        <v>28757.82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189-F11</f>
        <v>147</v>
      </c>
      <c r="G12" s="31">
        <v>2</v>
      </c>
      <c r="H12" s="34">
        <f>ROUND((F12*G12*C12)/1000,5)</f>
        <v>15.288</v>
      </c>
      <c r="I12" s="31">
        <f t="shared" si="0"/>
        <v>15.288</v>
      </c>
      <c r="J12" s="31">
        <f>ROUND(F12*G12*K12,2)</f>
        <v>15288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6.1916399999999996</v>
      </c>
      <c r="I16" s="31">
        <f t="shared" si="0"/>
        <v>6.1916399999999996</v>
      </c>
      <c r="J16" s="31">
        <f>J17+J18</f>
        <v>6191.6399999999994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42</v>
      </c>
      <c r="G17" s="31">
        <v>3.29</v>
      </c>
      <c r="H17" s="32">
        <f>ROUND((F17*G17*C17)/1000,5)</f>
        <v>1.6581600000000001</v>
      </c>
      <c r="I17" s="31">
        <f t="shared" si="0"/>
        <v>1.6581600000000001</v>
      </c>
      <c r="J17" s="31">
        <f>ROUND(F17*G17*K17,2)</f>
        <v>1658.16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147</v>
      </c>
      <c r="G18" s="31">
        <v>2.57</v>
      </c>
      <c r="H18" s="32">
        <f>ROUND((F18*G18*C18)/1000,5)</f>
        <v>4.53348</v>
      </c>
      <c r="I18" s="31">
        <f t="shared" si="0"/>
        <v>4.53348</v>
      </c>
      <c r="J18" s="31">
        <f>ROUND(F18*G18*K18,2)</f>
        <v>4533.4799999999996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22.907709999999994</v>
      </c>
      <c r="I20" s="31">
        <f t="shared" si="0"/>
        <v>22.907709999999994</v>
      </c>
      <c r="J20" s="31">
        <f>J21+J22+J23+J24+J25+J26+J27+J28+J29+J30</f>
        <v>22907.71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7606.67</v>
      </c>
      <c r="G21" s="31">
        <v>2.81</v>
      </c>
      <c r="H21" s="32">
        <f t="shared" ref="H21:H30" si="1">ROUND((F21*G21*K21)/1000,5)</f>
        <v>21.374739999999999</v>
      </c>
      <c r="I21" s="31">
        <f t="shared" si="0"/>
        <v>21.374739999999999</v>
      </c>
      <c r="J21" s="31">
        <f t="shared" ref="J21:J30" si="2">ROUND(F21*G21*K21,2)</f>
        <v>21374.74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238</v>
      </c>
      <c r="G26" s="31">
        <v>2.64</v>
      </c>
      <c r="H26" s="32">
        <f t="shared" si="1"/>
        <v>0.62831999999999999</v>
      </c>
      <c r="I26" s="31">
        <f t="shared" si="0"/>
        <v>0.62831999999999999</v>
      </c>
      <c r="J26" s="31">
        <f t="shared" si="2"/>
        <v>628.32000000000005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679</v>
      </c>
      <c r="G27" s="31">
        <v>5.07</v>
      </c>
      <c r="H27" s="32">
        <f t="shared" si="1"/>
        <v>0.11357</v>
      </c>
      <c r="I27" s="31">
        <f t="shared" si="0"/>
        <v>0.11357</v>
      </c>
      <c r="J27" s="31">
        <f t="shared" si="2"/>
        <v>113.57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832</v>
      </c>
      <c r="G28" s="31">
        <v>2.52</v>
      </c>
      <c r="H28" s="32">
        <f t="shared" si="1"/>
        <v>8.8200000000000001E-2</v>
      </c>
      <c r="I28" s="31">
        <f t="shared" si="0"/>
        <v>8.8200000000000001E-2</v>
      </c>
      <c r="J28" s="31">
        <f t="shared" si="2"/>
        <v>88.2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674</v>
      </c>
      <c r="G29" s="31">
        <v>2.0499999999999998</v>
      </c>
      <c r="H29" s="32">
        <f t="shared" si="1"/>
        <v>2.1530000000000001E-2</v>
      </c>
      <c r="I29" s="31">
        <f t="shared" si="0"/>
        <v>2.1530000000000001E-2</v>
      </c>
      <c r="J29" s="31">
        <f t="shared" si="2"/>
        <v>21.53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20.029229999999998</v>
      </c>
      <c r="I31" s="31">
        <f>I32+I33+I34</f>
        <v>20.029229999999998</v>
      </c>
      <c r="J31" s="31">
        <f>J32+J33+J34</f>
        <v>20029.23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741</v>
      </c>
      <c r="G32" s="31">
        <v>2.0099999999999998</v>
      </c>
      <c r="H32" s="32">
        <f>ROUND(F32*G32*K32/1000,5)</f>
        <v>2.9788199999999998</v>
      </c>
      <c r="I32" s="31">
        <f>H32</f>
        <v>2.9788199999999998</v>
      </c>
      <c r="J32" s="31">
        <f>ROUND(H32*1000,2)</f>
        <v>2978.82</v>
      </c>
      <c r="K32" s="3">
        <v>2</v>
      </c>
      <c r="L32" s="38"/>
      <c r="M32" s="38">
        <v>741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741</v>
      </c>
      <c r="G33" s="31">
        <v>7.67</v>
      </c>
      <c r="H33" s="32">
        <f>ROUND(G33*F33*K33/1000,5)</f>
        <v>17.050409999999999</v>
      </c>
      <c r="I33" s="31">
        <f>H33</f>
        <v>17.050409999999999</v>
      </c>
      <c r="J33" s="31">
        <f>ROUND(H33*1000,2)</f>
        <v>17050.41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0.89615999999999996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8</v>
      </c>
      <c r="G37" s="31">
        <v>56.01</v>
      </c>
      <c r="H37" s="32">
        <f>ROUND(G37*F37*C37/1000,5)</f>
        <v>0.89615999999999996</v>
      </c>
      <c r="I37" s="31"/>
      <c r="J37" s="31"/>
      <c r="L37" s="38"/>
      <c r="M37" s="38">
        <v>180.24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405.54</v>
      </c>
      <c r="G38" s="31">
        <v>1.65</v>
      </c>
      <c r="H38" s="32">
        <f>ROUND((F38*G38*K38)/1000,5)</f>
        <v>0.66913999999999996</v>
      </c>
      <c r="I38" s="31">
        <f>H38</f>
        <v>0.66913999999999996</v>
      </c>
      <c r="J38" s="31">
        <f>ROUND(F38*G38*K38,2)</f>
        <v>669.14</v>
      </c>
      <c r="K38" s="3">
        <v>1</v>
      </c>
      <c r="L38" s="38">
        <f>M37+M38</f>
        <v>405.54</v>
      </c>
      <c r="M38" s="38">
        <v>225.3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35.686929999999997</v>
      </c>
      <c r="I42" s="72">
        <f>I43+I44</f>
        <v>35.686929999999997</v>
      </c>
      <c r="J42" s="72">
        <f>J43+J44</f>
        <v>35686.93</v>
      </c>
      <c r="K42" s="73"/>
      <c r="Q42" s="74" t="s">
        <v>327</v>
      </c>
      <c r="R42" s="74">
        <v>111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0.44</v>
      </c>
      <c r="G43" s="31">
        <v>222.21</v>
      </c>
      <c r="H43" s="32">
        <f>ROUND((F43*G43*K43)/1000,5)</f>
        <v>35.686929999999997</v>
      </c>
      <c r="I43" s="31">
        <f>H43</f>
        <v>35.686929999999997</v>
      </c>
      <c r="J43" s="31">
        <f>ROUND(H43*1000,2)</f>
        <v>35686.93</v>
      </c>
      <c r="K43" s="3">
        <v>365</v>
      </c>
      <c r="L43" s="38"/>
      <c r="M43" s="38"/>
      <c r="N43" s="4">
        <f>ROUND(R42*1.45/365,3)</f>
        <v>0.441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31.990807999999966</v>
      </c>
      <c r="I46" s="71">
        <f>I47+I53+I63+I68+I77+I85+I98+I103</f>
        <v>31.990807999999966</v>
      </c>
      <c r="J46" s="72">
        <f>J47+J53+J63+J68+J77+J85+J98+J103</f>
        <v>31031.090000000004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1.5995400000000002</v>
      </c>
      <c r="I47" s="25">
        <f>I48+I49+I50+I51+I52</f>
        <v>0</v>
      </c>
      <c r="J47" s="23">
        <f>J48+J49+J50+J51+J52</f>
        <v>1599.54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0.95972000000000002</v>
      </c>
      <c r="I49" s="31"/>
      <c r="J49" s="31">
        <f>ROUND(H49*1000,2)</f>
        <v>959.72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0.63982000000000006</v>
      </c>
      <c r="I50" s="31"/>
      <c r="J50" s="31">
        <f>ROUND(H50*1000,2)</f>
        <v>639.82000000000005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2.23936</v>
      </c>
      <c r="I53" s="26">
        <f>I54+I55+I56+I57+I58+I59+I60+I61+I62</f>
        <v>0</v>
      </c>
      <c r="J53" s="23">
        <f>J54+J55+J56+J57+J58+J59+J60+J61+J62</f>
        <v>2239.36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2.23936</v>
      </c>
      <c r="I59" s="31"/>
      <c r="J59" s="31">
        <f t="shared" si="3"/>
        <v>2239.36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2.8791699999999998</v>
      </c>
      <c r="I68" s="26">
        <f>I69+I70+I71+I72+I75+I76</f>
        <v>0</v>
      </c>
      <c r="J68" s="23">
        <f>J69+J70+J71+J72+J73+J74+J75+J76</f>
        <v>2879.17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2.8791699999999998</v>
      </c>
      <c r="I76" s="31"/>
      <c r="J76" s="31">
        <f>ROUND(H76*1000,2)</f>
        <v>2879.17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4.4787100000000004</v>
      </c>
      <c r="I77" s="26">
        <f>I78+I79+I80+I81+I82+I83+I84</f>
        <v>0</v>
      </c>
      <c r="J77" s="23">
        <f>J78+J79+J80+J81+J82+J83+J84</f>
        <v>3518.9900000000002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2.23936</v>
      </c>
      <c r="I78" s="31"/>
      <c r="J78" s="31">
        <f t="shared" ref="J78:J83" si="4">ROUND(H78*1000,2)</f>
        <v>2239.36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1.27963</v>
      </c>
      <c r="I81" s="31"/>
      <c r="J81" s="31">
        <f t="shared" si="4"/>
        <v>1279.6300000000001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0.95972000000000002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10.87688</v>
      </c>
      <c r="I85" s="26">
        <f>I86+I87+I88+I89+I90+I91+I92+I93+I94+I95+I96+I97</f>
        <v>0</v>
      </c>
      <c r="J85" s="23">
        <f>J86+J87+J88+J89+J90+J91+J92+J93+J94+J95+J96+J97</f>
        <v>10876.880000000001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3.8389000000000002</v>
      </c>
      <c r="I90" s="31"/>
      <c r="J90" s="31">
        <f t="shared" si="5"/>
        <v>3838.9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5.1185299999999998</v>
      </c>
      <c r="I96" s="31"/>
      <c r="J96" s="31">
        <f t="shared" si="5"/>
        <v>5118.53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1.9194500000000001</v>
      </c>
      <c r="I97" s="31"/>
      <c r="J97" s="31">
        <f t="shared" si="5"/>
        <v>1919.45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1.27963</v>
      </c>
      <c r="I98" s="26">
        <f>I99+I100+I101+I102</f>
        <v>0</v>
      </c>
      <c r="J98" s="23">
        <f>J99+J100+J101+J102</f>
        <v>1279.6300000000001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1.27963</v>
      </c>
      <c r="I99" s="31">
        <v>0</v>
      </c>
      <c r="J99" s="31">
        <f>ROUND(H99*1000,2)</f>
        <v>1279.6300000000001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8.6375179999999645</v>
      </c>
      <c r="I103" s="25">
        <f>I104+I105+I106+I107+I108</f>
        <v>31.990807999999966</v>
      </c>
      <c r="J103" s="23">
        <f>J104+J105+J106+J107+J108</f>
        <v>8637.52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2.0794000000000001</v>
      </c>
      <c r="I106" s="31"/>
      <c r="J106" s="31">
        <f>ROUND(H106*1000,2)</f>
        <v>2079.4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6.5581179999999648</v>
      </c>
      <c r="I108" s="34">
        <f>J197-I138-H181</f>
        <v>31.990807999999966</v>
      </c>
      <c r="J108" s="31">
        <f>ROUND(H108*1000,2)</f>
        <v>6558.12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116.56732199999993</v>
      </c>
      <c r="I109" s="71">
        <f>I110+I111+I112+I113+I114+I115+I116+I117+I118+I119+I120+I121+I122+I123+I124+I125+I126+I127+I128+I129+I130+I131+I132+I133+I134+I135+I136+I137+I138</f>
        <v>116.56332199999993</v>
      </c>
      <c r="J109" s="72">
        <f>J110+J111+J112+J113+J114+J115+J116+J117+J118+J119+J120+J121+J122+J123+J124+J125+J126+J127+J128+J129+J130+J131+J132+J133+J134+J135+J136+J137+J138</f>
        <v>109751.9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4868.17</v>
      </c>
      <c r="H110" s="33">
        <f>ROUND(($I$138*0.05),5)</f>
        <v>4.8681700000000001</v>
      </c>
      <c r="I110" s="31"/>
      <c r="J110" s="31">
        <f t="shared" ref="J110:J137" si="6">ROUND(H110*1000,2)</f>
        <v>4868.17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24340.83</v>
      </c>
      <c r="H111" s="33">
        <f>ROUND(($I$138*0.25),5)</f>
        <v>24.34083</v>
      </c>
      <c r="I111" s="31"/>
      <c r="J111" s="31">
        <f t="shared" si="6"/>
        <v>24340.83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11683.6</v>
      </c>
      <c r="H116" s="32">
        <f>ROUND(($I$138*0.12),5)</f>
        <v>11.6836</v>
      </c>
      <c r="I116" s="31"/>
      <c r="J116" s="31">
        <f t="shared" si="6"/>
        <v>11683.6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19204</v>
      </c>
      <c r="H121" s="34">
        <v>19.204000000000001</v>
      </c>
      <c r="I121" s="31">
        <v>19.2</v>
      </c>
      <c r="J121" s="31">
        <f t="shared" si="6"/>
        <v>19204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14604.5</v>
      </c>
      <c r="H125" s="32">
        <f>ROUND(($I$138*0.15),5)</f>
        <v>14.6045</v>
      </c>
      <c r="I125" s="31"/>
      <c r="J125" s="31">
        <f t="shared" si="6"/>
        <v>14604.5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10709.97</v>
      </c>
      <c r="H126" s="32">
        <f>ROUND(($I$138*0.11),5)</f>
        <v>10.70997</v>
      </c>
      <c r="I126" s="31"/>
      <c r="J126" s="31">
        <f t="shared" si="6"/>
        <v>10709.97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6815.43</v>
      </c>
      <c r="H128" s="32">
        <f>ROUND(($I$138*0.07),5)</f>
        <v>6.8154300000000001</v>
      </c>
      <c r="I128" s="31"/>
      <c r="J128" s="31">
        <f t="shared" si="6"/>
        <v>6815.43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17525.400000000001</v>
      </c>
      <c r="H129" s="32">
        <f>ROUND(($I$138*0.18),5)</f>
        <v>17.525400000000001</v>
      </c>
      <c r="I129" s="31"/>
      <c r="J129" s="31">
        <f t="shared" si="6"/>
        <v>17525.400000000001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6.8154219999999217</v>
      </c>
      <c r="I138" s="34">
        <f>J197*0.7</f>
        <v>97.363321999999926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45.462000000000003</v>
      </c>
      <c r="I151" s="72">
        <f>I152+I153+I154</f>
        <v>45.46</v>
      </c>
      <c r="J151" s="72">
        <f ca="1">J152+J153+J154</f>
        <v>45462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3788.5</v>
      </c>
      <c r="H152" s="32">
        <f ca="1">ROUND((C152*F152*G152/1000),5)</f>
        <v>45.462000000000003</v>
      </c>
      <c r="I152" s="35">
        <v>45.46</v>
      </c>
      <c r="J152" s="31">
        <f ca="1">ROUND(H152*1000,2)</f>
        <v>45462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44.841999999999999</v>
      </c>
      <c r="I169" s="72">
        <f>I170+I171+I172</f>
        <v>44.84</v>
      </c>
      <c r="J169" s="72">
        <f>J170+J171+J172</f>
        <v>44842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44842</v>
      </c>
      <c r="H170" s="32">
        <v>44.841999999999999</v>
      </c>
      <c r="I170" s="35">
        <v>44.84</v>
      </c>
      <c r="J170" s="31">
        <f>ROUND(H170*1000,2)</f>
        <v>44842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103.979</v>
      </c>
      <c r="I173" s="72">
        <v>103.98</v>
      </c>
      <c r="J173" s="72">
        <f>ROUND(H173*1000,2)</f>
        <v>103979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17.206</v>
      </c>
      <c r="I174" s="72">
        <v>17.21</v>
      </c>
      <c r="J174" s="72">
        <f>ROUND(H174*1000,2)</f>
        <v>17206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4.88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4.88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9.7363300000000006</v>
      </c>
      <c r="I178" s="72">
        <f>I179+I180+I181</f>
        <v>58.47</v>
      </c>
      <c r="J178" s="72">
        <f>J179+J180+J181</f>
        <v>9736.33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9.7363300000000006</v>
      </c>
      <c r="I181" s="31">
        <v>58.47</v>
      </c>
      <c r="J181" s="31">
        <f>ROUND(H181*1000,2)</f>
        <v>9736.33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707.37389999999994</v>
      </c>
      <c r="I194" s="62">
        <f>I10+I9+I42+I46+I109+I139+I151+I155+I160+I165+I169+I173+I174+I175+I178+I45</f>
        <v>760.08841000000007</v>
      </c>
      <c r="J194" s="63">
        <f ca="1">J10+J9+J42+J46+J109+J139+J151+J155+J160+J165+J169+J173+J174+J175+J178+J45</f>
        <v>532716.07999999996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707.37389999999994</v>
      </c>
      <c r="I195" s="31">
        <f>J195/1000</f>
        <v>929.58835999999997</v>
      </c>
      <c r="J195" s="31">
        <v>929588.36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760.08841000000007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169.4999499999999</v>
      </c>
      <c r="J197" s="82">
        <v>139.09045999999989</v>
      </c>
    </row>
    <row r="198" spans="1:75" hidden="1" x14ac:dyDescent="0.25">
      <c r="H198" s="49">
        <f>H9+H10+H42+H45+H46+H109+H139+H151+H155+H160+H165+H169+H173+H174+H175+H178+H182</f>
        <v>707.37389999999994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H195*0.12</f>
        <v>286.1064432</v>
      </c>
      <c r="I9" s="72">
        <v>466.42</v>
      </c>
      <c r="J9" s="72">
        <f>ROUND(H9*1000,2)</f>
        <v>286106.44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582.09685000000002</v>
      </c>
      <c r="I10" s="76">
        <f>I11+I12+I13+I14+I15+I16+I20+I31+I35+I38+I39+I40+I41+I19</f>
        <v>582.09685000000002</v>
      </c>
      <c r="J10" s="72">
        <f>J11+J12+J13+J14+J15+J16+J20+J31+J35+J38+J39+J40+J41+J19</f>
        <v>582096.85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216.83</v>
      </c>
      <c r="G11" s="31">
        <v>2.29</v>
      </c>
      <c r="H11" s="34">
        <f>ROUND((F11*G11*K11)/1000,5)</f>
        <v>148.46566999999999</v>
      </c>
      <c r="I11" s="31">
        <f t="shared" ref="I11:I30" si="0">H11</f>
        <v>148.46566999999999</v>
      </c>
      <c r="J11" s="31">
        <f>ROUND(F11*G11*K11,2)</f>
        <v>148465.67000000001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650.46999999999991</v>
      </c>
      <c r="G12" s="31">
        <v>2</v>
      </c>
      <c r="H12" s="34">
        <f>ROUND((F12*G12*C12)/1000,5)</f>
        <v>67.648880000000005</v>
      </c>
      <c r="I12" s="31">
        <f t="shared" si="0"/>
        <v>67.648880000000005</v>
      </c>
      <c r="J12" s="31">
        <f>ROUND(F12*G12*K12,2)</f>
        <v>67648.88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32</v>
      </c>
      <c r="G13" s="31">
        <v>3.04</v>
      </c>
      <c r="H13" s="34">
        <f>ROUND((F13*G13*K13)/1000,5)</f>
        <v>29.08672</v>
      </c>
      <c r="I13" s="31">
        <f t="shared" si="0"/>
        <v>29.08672</v>
      </c>
      <c r="J13" s="31">
        <f>ROUND(F13*G13*K13,2)</f>
        <v>29086.720000000001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32</v>
      </c>
      <c r="G14" s="31">
        <v>19.350000000000001</v>
      </c>
      <c r="H14" s="32">
        <f>ROUND((F14*G14*K14)/1000,5)</f>
        <v>32.198399999999999</v>
      </c>
      <c r="I14" s="31">
        <f t="shared" si="0"/>
        <v>32.198399999999999</v>
      </c>
      <c r="J14" s="31">
        <f>ROUND(F14*G14*K14,2)</f>
        <v>32198.400000000001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28.620940000000001</v>
      </c>
      <c r="I16" s="31">
        <f t="shared" si="0"/>
        <v>28.620940000000001</v>
      </c>
      <c r="J16" s="31">
        <f>J17+J18</f>
        <v>28620.940000000002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216.83</v>
      </c>
      <c r="G17" s="31">
        <v>3.29</v>
      </c>
      <c r="H17" s="32">
        <f>ROUND((F17*G17*C17)/1000,5)</f>
        <v>8.5604499999999994</v>
      </c>
      <c r="I17" s="31">
        <f t="shared" si="0"/>
        <v>8.5604499999999994</v>
      </c>
      <c r="J17" s="31">
        <f>ROUND(F17*G17*K17,2)</f>
        <v>8560.4500000000007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650.46999999999991</v>
      </c>
      <c r="G18" s="31">
        <v>2.57</v>
      </c>
      <c r="H18" s="32">
        <f>ROUND((F18*G18*C18)/1000,5)</f>
        <v>20.060490000000001</v>
      </c>
      <c r="I18" s="31">
        <f t="shared" si="0"/>
        <v>20.060490000000001</v>
      </c>
      <c r="J18" s="31">
        <f>ROUND(F18*G18*K18,2)</f>
        <v>20060.490000000002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134.4</v>
      </c>
      <c r="G19" s="31">
        <v>8.43</v>
      </c>
      <c r="H19" s="32">
        <f>ROUND((F19*G19*K19)/1000,5)</f>
        <v>1.1329899999999999</v>
      </c>
      <c r="I19" s="31">
        <f t="shared" si="0"/>
        <v>1.1329899999999999</v>
      </c>
      <c r="J19" s="31">
        <f>ROUND(F19*G19*K19,2)</f>
        <v>1132.99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44.535050000000005</v>
      </c>
      <c r="I20" s="31">
        <f t="shared" si="0"/>
        <v>44.535050000000005</v>
      </c>
      <c r="J20" s="31">
        <f>J21+J22+J23+J24+J25+J26+J27+J28+J29+J30</f>
        <v>44535.05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14797.33</v>
      </c>
      <c r="G21" s="31">
        <v>2.81</v>
      </c>
      <c r="H21" s="32">
        <f t="shared" ref="H21:H30" si="1">ROUND((F21*G21*K21)/1000,5)</f>
        <v>41.580500000000001</v>
      </c>
      <c r="I21" s="31">
        <f t="shared" si="0"/>
        <v>41.580500000000001</v>
      </c>
      <c r="J21" s="31">
        <f t="shared" ref="J21:J30" si="2">ROUND(F21*G21*K21,2)</f>
        <v>41580.5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616</v>
      </c>
      <c r="G22" s="31">
        <v>1.75</v>
      </c>
      <c r="H22" s="32">
        <f t="shared" si="1"/>
        <v>0.112</v>
      </c>
      <c r="I22" s="31">
        <f t="shared" si="0"/>
        <v>0.112</v>
      </c>
      <c r="J22" s="31">
        <f t="shared" si="2"/>
        <v>112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681</v>
      </c>
      <c r="G23" s="31">
        <v>4.0999999999999996</v>
      </c>
      <c r="H23" s="32">
        <f t="shared" si="1"/>
        <v>0.87904000000000004</v>
      </c>
      <c r="I23" s="31">
        <f t="shared" si="0"/>
        <v>0.87904000000000004</v>
      </c>
      <c r="J23" s="31">
        <f t="shared" si="2"/>
        <v>879.04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682</v>
      </c>
      <c r="G24" s="31">
        <v>4.08</v>
      </c>
      <c r="H24" s="32">
        <f t="shared" si="1"/>
        <v>8.2250000000000004E-2</v>
      </c>
      <c r="I24" s="31">
        <f t="shared" si="0"/>
        <v>8.2250000000000004E-2</v>
      </c>
      <c r="J24" s="31">
        <f t="shared" si="2"/>
        <v>82.25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630</v>
      </c>
      <c r="G25" s="31">
        <v>3.93</v>
      </c>
      <c r="H25" s="32">
        <f t="shared" si="1"/>
        <v>0.11004</v>
      </c>
      <c r="I25" s="31">
        <f t="shared" si="0"/>
        <v>0.11004</v>
      </c>
      <c r="J25" s="31">
        <f t="shared" si="2"/>
        <v>110.04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833</v>
      </c>
      <c r="G26" s="31">
        <v>2.64</v>
      </c>
      <c r="H26" s="32">
        <f t="shared" si="1"/>
        <v>0.16066</v>
      </c>
      <c r="I26" s="31">
        <f t="shared" si="0"/>
        <v>0.16066</v>
      </c>
      <c r="J26" s="31">
        <f t="shared" si="2"/>
        <v>160.66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704</v>
      </c>
      <c r="G27" s="31">
        <v>5.07</v>
      </c>
      <c r="H27" s="32">
        <f t="shared" si="1"/>
        <v>0.19469</v>
      </c>
      <c r="I27" s="31">
        <f t="shared" si="0"/>
        <v>0.19469</v>
      </c>
      <c r="J27" s="31">
        <f t="shared" si="2"/>
        <v>194.69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125</v>
      </c>
      <c r="G28" s="31">
        <v>2.52</v>
      </c>
      <c r="H28" s="32">
        <f t="shared" si="1"/>
        <v>1.7639999999999999E-2</v>
      </c>
      <c r="I28" s="31">
        <f t="shared" si="0"/>
        <v>1.7639999999999999E-2</v>
      </c>
      <c r="J28" s="31">
        <f t="shared" si="2"/>
        <v>17.64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138.41255999999998</v>
      </c>
      <c r="I31" s="31">
        <f>I32+I33+I34</f>
        <v>138.41255999999998</v>
      </c>
      <c r="J31" s="31">
        <f>J32+J33+J34</f>
        <v>138412.56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1924</v>
      </c>
      <c r="G32" s="31">
        <v>2.0099999999999998</v>
      </c>
      <c r="H32" s="32">
        <f>ROUND(F32*G32*K32/1000,5)</f>
        <v>7.7344799999999996</v>
      </c>
      <c r="I32" s="31">
        <f>H32</f>
        <v>7.7344799999999996</v>
      </c>
      <c r="J32" s="31">
        <f>ROUND(H32*1000,2)</f>
        <v>7734.48</v>
      </c>
      <c r="K32" s="3">
        <v>2</v>
      </c>
      <c r="L32" s="38"/>
      <c r="M32" s="38">
        <v>1924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1924</v>
      </c>
      <c r="G33" s="31">
        <v>7.67</v>
      </c>
      <c r="H33" s="32">
        <f>ROUND(G33*F33*K33/1000,5)</f>
        <v>44.271239999999999</v>
      </c>
      <c r="I33" s="31">
        <f>H33</f>
        <v>44.271239999999999</v>
      </c>
      <c r="J33" s="31">
        <f>ROUND(H33*1000,2)</f>
        <v>44271.24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1924</v>
      </c>
      <c r="G34" s="31">
        <v>14.97</v>
      </c>
      <c r="H34" s="32">
        <f>ROUND(G34*F34*K34/1000,5)</f>
        <v>86.406840000000003</v>
      </c>
      <c r="I34" s="31">
        <f>H34</f>
        <v>86.406840000000003</v>
      </c>
      <c r="J34" s="31">
        <f>ROUND(H34*1000,2)</f>
        <v>86406.84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1211.1199999999999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2725.02</v>
      </c>
      <c r="G38" s="31">
        <v>1.65</v>
      </c>
      <c r="H38" s="32">
        <f>ROUND((F38*G38*K38)/1000,5)</f>
        <v>4.4962799999999996</v>
      </c>
      <c r="I38" s="31">
        <f>H38</f>
        <v>4.4962799999999996</v>
      </c>
      <c r="J38" s="31">
        <f>ROUND(F38*G38*K38,2)</f>
        <v>4496.28</v>
      </c>
      <c r="K38" s="3">
        <v>1</v>
      </c>
      <c r="L38" s="38">
        <f>M37+M38</f>
        <v>2725.02</v>
      </c>
      <c r="M38" s="38">
        <v>1513.9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94.083709999999996</v>
      </c>
      <c r="I42" s="72">
        <f>I43+I44</f>
        <v>94.083709999999996</v>
      </c>
      <c r="J42" s="72">
        <f>J43+J44</f>
        <v>94083.71</v>
      </c>
      <c r="K42" s="73"/>
      <c r="Q42" s="74" t="s">
        <v>327</v>
      </c>
      <c r="R42" s="74">
        <v>293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1.1599999999999999</v>
      </c>
      <c r="G43" s="31">
        <v>222.21</v>
      </c>
      <c r="H43" s="32">
        <f>ROUND((F43*G43*K43)/1000,5)</f>
        <v>94.083709999999996</v>
      </c>
      <c r="I43" s="31">
        <f>H43</f>
        <v>94.083709999999996</v>
      </c>
      <c r="J43" s="31">
        <f>ROUND(H43*1000,2)</f>
        <v>94083.71</v>
      </c>
      <c r="K43" s="3">
        <v>365</v>
      </c>
      <c r="L43" s="38"/>
      <c r="M43" s="38"/>
      <c r="N43" s="4">
        <f>ROUND(R42*1.45/365,3)</f>
        <v>1.1639999999999999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206.13517304000013</v>
      </c>
      <c r="I46" s="71">
        <f>I47+I53+I63+I68+I77+I85+I98+I103</f>
        <v>206.1351730400001</v>
      </c>
      <c r="J46" s="72">
        <f>J47+J53+J63+J68+J77+J85+J98+J103</f>
        <v>199951.11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10.306760000000001</v>
      </c>
      <c r="I47" s="25">
        <f>I48+I49+I50+I51+I52</f>
        <v>0</v>
      </c>
      <c r="J47" s="23">
        <f>J48+J49+J50+J51+J52</f>
        <v>10306.76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6.1840599999999997</v>
      </c>
      <c r="I49" s="31"/>
      <c r="J49" s="31">
        <f>ROUND(H49*1000,2)</f>
        <v>6184.06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4.1227</v>
      </c>
      <c r="I50" s="31"/>
      <c r="J50" s="31">
        <f>ROUND(H50*1000,2)</f>
        <v>4122.7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14.429460000000001</v>
      </c>
      <c r="I53" s="26">
        <f>I54+I55+I56+I57+I58+I59+I60+I61+I62</f>
        <v>0</v>
      </c>
      <c r="J53" s="23">
        <f>J54+J55+J56+J57+J58+J59+J60+J61+J62</f>
        <v>14429.46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14.429460000000001</v>
      </c>
      <c r="I59" s="31"/>
      <c r="J59" s="31">
        <f t="shared" si="3"/>
        <v>14429.46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18.55217</v>
      </c>
      <c r="I68" s="26">
        <f>I69+I70+I71+I72+I75+I76</f>
        <v>0</v>
      </c>
      <c r="J68" s="23">
        <f>J69+J70+J71+J72+J73+J74+J75+J76</f>
        <v>18552.169999999998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18.55217</v>
      </c>
      <c r="I76" s="31"/>
      <c r="J76" s="31">
        <f>ROUND(H76*1000,2)</f>
        <v>18552.169999999998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28.858929999999997</v>
      </c>
      <c r="I77" s="26">
        <f>I78+I79+I80+I81+I82+I83+I84</f>
        <v>0</v>
      </c>
      <c r="J77" s="23">
        <f>J78+J79+J80+J81+J82+J83+J84</f>
        <v>22674.87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14.429460000000001</v>
      </c>
      <c r="I78" s="31"/>
      <c r="J78" s="31">
        <f t="shared" ref="J78:J83" si="4">ROUND(H78*1000,2)</f>
        <v>14429.46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8.2454099999999997</v>
      </c>
      <c r="I81" s="31"/>
      <c r="J81" s="31">
        <f t="shared" si="4"/>
        <v>8245.41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6.1840599999999997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70.08596</v>
      </c>
      <c r="I85" s="26">
        <f>I86+I87+I88+I89+I90+I91+I92+I93+I94+I95+I96+I97</f>
        <v>0</v>
      </c>
      <c r="J85" s="23">
        <f>J86+J87+J88+J89+J90+J91+J92+J93+J94+J95+J96+J97</f>
        <v>70085.959999999992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24.736219999999999</v>
      </c>
      <c r="I90" s="31"/>
      <c r="J90" s="31">
        <f t="shared" si="5"/>
        <v>24736.22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32.981630000000003</v>
      </c>
      <c r="I96" s="31"/>
      <c r="J96" s="31">
        <f t="shared" si="5"/>
        <v>32981.629999999997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12.36811</v>
      </c>
      <c r="I97" s="31"/>
      <c r="J97" s="31">
        <f t="shared" si="5"/>
        <v>12368.11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8.2454099999999997</v>
      </c>
      <c r="I98" s="26">
        <f>I99+I100+I101+I102</f>
        <v>0</v>
      </c>
      <c r="J98" s="23">
        <f>J99+J100+J101+J102</f>
        <v>8245.41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8.2454099999999997</v>
      </c>
      <c r="I99" s="31">
        <v>0</v>
      </c>
      <c r="J99" s="31">
        <f>ROUND(H99*1000,2)</f>
        <v>8245.41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55.656483040000118</v>
      </c>
      <c r="I103" s="25">
        <f>I104+I105+I106+I107+I108</f>
        <v>206.1351730400001</v>
      </c>
      <c r="J103" s="23">
        <f>J104+J105+J106+J107+J108</f>
        <v>55656.480000000003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13.39879</v>
      </c>
      <c r="I106" s="31"/>
      <c r="J106" s="31">
        <f>ROUND(H106*1000,2)</f>
        <v>13398.79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42.25769304000012</v>
      </c>
      <c r="I108" s="34">
        <f>J197-I138-H181</f>
        <v>206.1351730400001</v>
      </c>
      <c r="J108" s="31">
        <f>ROUND(H108*1000,2)</f>
        <v>42257.69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674.51691376000019</v>
      </c>
      <c r="I109" s="71">
        <f>I110+I111+I112+I113+I114+I115+I116+I117+I118+I119+I120+I121+I122+I123+I124+I125+I126+I127+I128+I129+I130+I131+I132+I133+I134+I135+I136+I137+I138</f>
        <v>674.51791376000017</v>
      </c>
      <c r="J109" s="72">
        <f>J110+J111+J112+J113+J114+J115+J116+J117+J118+J119+J120+J121+J122+J123+J124+J125+J126+J127+J128+J129+J130+J131+J132+J133+J134+J135+J136+J137+J138</f>
        <v>630601.16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31368.400000000001</v>
      </c>
      <c r="H110" s="33">
        <f>ROUND(($I$138*0.05),5)</f>
        <v>31.368400000000001</v>
      </c>
      <c r="I110" s="31"/>
      <c r="J110" s="31">
        <f t="shared" ref="J110:J137" si="6">ROUND(H110*1000,2)</f>
        <v>31368.400000000001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156841.98000000001</v>
      </c>
      <c r="H111" s="33">
        <f>ROUND(($I$138*0.25),5)</f>
        <v>156.84198000000001</v>
      </c>
      <c r="I111" s="31"/>
      <c r="J111" s="31">
        <f t="shared" si="6"/>
        <v>156841.98000000001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75284.149999999994</v>
      </c>
      <c r="H116" s="32">
        <f>ROUND(($I$138*0.12),5)</f>
        <v>75.284149999999997</v>
      </c>
      <c r="I116" s="31"/>
      <c r="J116" s="31">
        <f t="shared" si="6"/>
        <v>75284.149999999994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47149</v>
      </c>
      <c r="H121" s="34">
        <v>47.149000000000001</v>
      </c>
      <c r="I121" s="31">
        <v>47.15</v>
      </c>
      <c r="J121" s="31">
        <f t="shared" si="6"/>
        <v>47149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94105.189999999988</v>
      </c>
      <c r="H125" s="32">
        <f>ROUND(($I$138*0.15),5)</f>
        <v>94.105189999999993</v>
      </c>
      <c r="I125" s="31"/>
      <c r="J125" s="31">
        <f t="shared" si="6"/>
        <v>94105.19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69010.47</v>
      </c>
      <c r="H126" s="32">
        <f>ROUND(($I$138*0.11),5)</f>
        <v>69.010469999999998</v>
      </c>
      <c r="I126" s="31"/>
      <c r="J126" s="31">
        <f t="shared" si="6"/>
        <v>69010.47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43915.75</v>
      </c>
      <c r="H128" s="32">
        <f>ROUND(($I$138*0.07),5)</f>
        <v>43.915750000000003</v>
      </c>
      <c r="I128" s="31"/>
      <c r="J128" s="31">
        <f t="shared" si="6"/>
        <v>43915.75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112926.22</v>
      </c>
      <c r="H129" s="32">
        <f>ROUND(($I$138*0.18),5)</f>
        <v>112.92622</v>
      </c>
      <c r="I129" s="31"/>
      <c r="J129" s="31">
        <f t="shared" si="6"/>
        <v>112926.22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43.915753760000214</v>
      </c>
      <c r="I138" s="34">
        <f>J197*0.7</f>
        <v>627.36791376000019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29.32152</v>
      </c>
      <c r="I139" s="72">
        <f>I140+I141+I142+I143+I144+I145+I146+I147+I148+I149+I150</f>
        <v>29.325519999999997</v>
      </c>
      <c r="J139" s="72">
        <f ca="1">J140+J141+J142+J143+J144+J145+J146+J147+J148+J149+J150</f>
        <v>29636.240000000002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20306</v>
      </c>
      <c r="H142" s="34">
        <v>20.306000000000001</v>
      </c>
      <c r="I142" s="31">
        <v>20.309999999999999</v>
      </c>
      <c r="J142" s="31">
        <f t="shared" si="7"/>
        <v>20306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178.96896000000001</v>
      </c>
      <c r="I151" s="72">
        <f>I152+I153+I154</f>
        <v>178.97</v>
      </c>
      <c r="J151" s="72">
        <f ca="1">J152+J153+J154</f>
        <v>178969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3728.52</v>
      </c>
      <c r="H152" s="32">
        <f ca="1">ROUND((C152*F152*G152/1000),5)</f>
        <v>178.96896000000001</v>
      </c>
      <c r="I152" s="35">
        <v>178.97</v>
      </c>
      <c r="J152" s="31">
        <f ca="1">ROUND(H152*1000,2)</f>
        <v>178969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130.85300000000001</v>
      </c>
      <c r="I169" s="72">
        <f>I170+I171+I172</f>
        <v>130.85</v>
      </c>
      <c r="J169" s="72">
        <f>J170+J171+J172</f>
        <v>130853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130853</v>
      </c>
      <c r="H170" s="32">
        <v>130.85300000000001</v>
      </c>
      <c r="I170" s="35">
        <v>130.85</v>
      </c>
      <c r="J170" s="31">
        <f>ROUND(H170*1000,2)</f>
        <v>130853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104.819</v>
      </c>
      <c r="I173" s="72">
        <v>104.82</v>
      </c>
      <c r="J173" s="72">
        <f>ROUND(H173*1000,2)</f>
        <v>104819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34.582000000000001</v>
      </c>
      <c r="I174" s="72">
        <v>34.58</v>
      </c>
      <c r="J174" s="72">
        <f>ROUND(H174*1000,2)</f>
        <v>34582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9.3699999999999992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9.3699999999999992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62.736789999999999</v>
      </c>
      <c r="I178" s="72">
        <f>I179+I180+I181</f>
        <v>170.63</v>
      </c>
      <c r="J178" s="72">
        <f>J179+J180+J181</f>
        <v>62736.79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62.736789999999999</v>
      </c>
      <c r="I181" s="31">
        <v>170.63</v>
      </c>
      <c r="J181" s="31">
        <f>ROUND(H181*1000,2)</f>
        <v>62736.79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2384.2203599999998</v>
      </c>
      <c r="I194" s="62">
        <f>I10+I9+I42+I46+I109+I139+I151+I155+I160+I165+I169+I173+I174+I175+I178+I45</f>
        <v>2681.7991668</v>
      </c>
      <c r="J194" s="63">
        <f ca="1">J10+J9+J42+J46+J109+J139+J151+J155+J160+J165+J169+J173+J174+J175+J178+J45</f>
        <v>1390324.68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2384.2203600000003</v>
      </c>
      <c r="I195" s="31">
        <f>J195/1000</f>
        <v>2712.6419900000001</v>
      </c>
      <c r="J195" s="31">
        <v>2712641.99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2681.7991668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30.842823200000112</v>
      </c>
      <c r="J197" s="82">
        <v>896.23987680000027</v>
      </c>
    </row>
    <row r="198" spans="1:75" hidden="1" x14ac:dyDescent="0.25">
      <c r="H198" s="49">
        <f>H9+H10+H42+H45+H46+H109+H139+H151+H155+H160+H165+H169+H173+H174+H175+H178+H182</f>
        <v>2384.2203600000003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141.44999999999999</v>
      </c>
      <c r="I9" s="72">
        <v>141.44999999999999</v>
      </c>
      <c r="J9" s="72">
        <f>ROUND(H9*1000,2)</f>
        <v>141450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118.67006000000001</v>
      </c>
      <c r="I10" s="76">
        <f>I11+I12+I13+I14+I15+I16+I20+I31+I35+I38+I39+I40+I41+I19</f>
        <v>118.67005999999999</v>
      </c>
      <c r="J10" s="72">
        <f>J11+J12+J13+J14+J15+J16+J20+J31+J35+J38+J39+J40+J41+J19</f>
        <v>118670.06000000001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48.25</v>
      </c>
      <c r="G11" s="31">
        <v>2.29</v>
      </c>
      <c r="H11" s="34">
        <f>ROUND((F11*G11*K11)/1000,5)</f>
        <v>33.037260000000003</v>
      </c>
      <c r="I11" s="31">
        <f t="shared" ref="I11:I30" si="0">H11</f>
        <v>33.037260000000003</v>
      </c>
      <c r="J11" s="31">
        <f>ROUND(F11*G11*K11,2)</f>
        <v>33037.26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144.75</v>
      </c>
      <c r="G12" s="31">
        <v>2</v>
      </c>
      <c r="H12" s="34">
        <f>ROUND((F12*G12*C12)/1000,5)</f>
        <v>15.054</v>
      </c>
      <c r="I12" s="31">
        <f t="shared" si="0"/>
        <v>15.054</v>
      </c>
      <c r="J12" s="31">
        <f>ROUND(F12*G12*K12,2)</f>
        <v>15054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8</v>
      </c>
      <c r="G13" s="31">
        <v>3.04</v>
      </c>
      <c r="H13" s="34">
        <f>ROUND((F13*G13*K13)/1000,5)</f>
        <v>7.2716799999999999</v>
      </c>
      <c r="I13" s="31">
        <f t="shared" si="0"/>
        <v>7.2716799999999999</v>
      </c>
      <c r="J13" s="31">
        <f>ROUND(F13*G13*K13,2)</f>
        <v>7271.68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8</v>
      </c>
      <c r="G14" s="31">
        <v>19.350000000000001</v>
      </c>
      <c r="H14" s="32">
        <f>ROUND((F14*G14*K14)/1000,5)</f>
        <v>8.0495999999999999</v>
      </c>
      <c r="I14" s="31">
        <f t="shared" si="0"/>
        <v>8.0495999999999999</v>
      </c>
      <c r="J14" s="31">
        <f>ROUND(F14*G14*K14,2)</f>
        <v>8049.6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6.3689999999999998</v>
      </c>
      <c r="I16" s="31">
        <f t="shared" si="0"/>
        <v>6.3689999999999998</v>
      </c>
      <c r="J16" s="31">
        <f>J17+J18</f>
        <v>6369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48.25</v>
      </c>
      <c r="G17" s="31">
        <v>3.29</v>
      </c>
      <c r="H17" s="32">
        <f>ROUND((F17*G17*C17)/1000,5)</f>
        <v>1.9049100000000001</v>
      </c>
      <c r="I17" s="31">
        <f t="shared" si="0"/>
        <v>1.9049100000000001</v>
      </c>
      <c r="J17" s="31">
        <f>ROUND(F17*G17*K17,2)</f>
        <v>1904.91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144.75</v>
      </c>
      <c r="G18" s="31">
        <v>2.57</v>
      </c>
      <c r="H18" s="32">
        <f>ROUND((F18*G18*C18)/1000,5)</f>
        <v>4.4640899999999997</v>
      </c>
      <c r="I18" s="31">
        <f t="shared" si="0"/>
        <v>4.4640899999999997</v>
      </c>
      <c r="J18" s="31">
        <f>ROUND(F18*G18*K18,2)</f>
        <v>4464.09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33.6</v>
      </c>
      <c r="G19" s="31">
        <v>8.43</v>
      </c>
      <c r="H19" s="32">
        <f>ROUND((F19*G19*K19)/1000,5)</f>
        <v>0.28325</v>
      </c>
      <c r="I19" s="31">
        <f t="shared" si="0"/>
        <v>0.28325</v>
      </c>
      <c r="J19" s="31">
        <f>ROUND(F19*G19*K19,2)</f>
        <v>283.25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10.198850000000002</v>
      </c>
      <c r="I20" s="31">
        <f t="shared" si="0"/>
        <v>10.198850000000002</v>
      </c>
      <c r="J20" s="31">
        <f>J21+J22+J23+J24+J25+J26+J27+J28+J29+J30</f>
        <v>10198.849999999999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3304.33</v>
      </c>
      <c r="G21" s="31">
        <v>2.81</v>
      </c>
      <c r="H21" s="32">
        <f t="shared" ref="H21:H30" si="1">ROUND((F21*G21*K21)/1000,5)</f>
        <v>9.2851700000000008</v>
      </c>
      <c r="I21" s="31">
        <f t="shared" si="0"/>
        <v>9.2851700000000008</v>
      </c>
      <c r="J21" s="31">
        <f t="shared" ref="J21:J30" si="2">ROUND(F21*G21*K21,2)</f>
        <v>9285.17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36</v>
      </c>
      <c r="G22" s="31">
        <v>1.75</v>
      </c>
      <c r="H22" s="32">
        <f t="shared" si="1"/>
        <v>2.8000000000000001E-2</v>
      </c>
      <c r="I22" s="31">
        <f t="shared" si="0"/>
        <v>2.8000000000000001E-2</v>
      </c>
      <c r="J22" s="31">
        <f t="shared" si="2"/>
        <v>28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716</v>
      </c>
      <c r="G23" s="31">
        <v>4.0999999999999996</v>
      </c>
      <c r="H23" s="32">
        <f t="shared" si="1"/>
        <v>0.21976000000000001</v>
      </c>
      <c r="I23" s="31">
        <f t="shared" si="0"/>
        <v>0.21976000000000001</v>
      </c>
      <c r="J23" s="31">
        <f t="shared" si="2"/>
        <v>219.76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717</v>
      </c>
      <c r="G24" s="31">
        <v>4.08</v>
      </c>
      <c r="H24" s="32">
        <f t="shared" si="1"/>
        <v>2.0559999999999998E-2</v>
      </c>
      <c r="I24" s="31">
        <f t="shared" si="0"/>
        <v>2.0559999999999998E-2</v>
      </c>
      <c r="J24" s="31">
        <f t="shared" si="2"/>
        <v>20.56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125</v>
      </c>
      <c r="G25" s="31">
        <v>3.93</v>
      </c>
      <c r="H25" s="32">
        <f t="shared" si="1"/>
        <v>2.751E-2</v>
      </c>
      <c r="I25" s="31">
        <f t="shared" si="0"/>
        <v>2.751E-2</v>
      </c>
      <c r="J25" s="31">
        <f t="shared" si="2"/>
        <v>27.51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72</v>
      </c>
      <c r="G26" s="31">
        <v>2.64</v>
      </c>
      <c r="H26" s="32">
        <f t="shared" si="1"/>
        <v>0.19008</v>
      </c>
      <c r="I26" s="31">
        <f t="shared" si="0"/>
        <v>0.19008</v>
      </c>
      <c r="J26" s="31">
        <f t="shared" si="2"/>
        <v>190.08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719</v>
      </c>
      <c r="G27" s="31">
        <v>5.07</v>
      </c>
      <c r="H27" s="32">
        <f t="shared" si="1"/>
        <v>6.4899999999999999E-2</v>
      </c>
      <c r="I27" s="31">
        <f t="shared" si="0"/>
        <v>6.4899999999999999E-2</v>
      </c>
      <c r="J27" s="31">
        <f t="shared" si="2"/>
        <v>64.900000000000006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317</v>
      </c>
      <c r="G28" s="31">
        <v>2.52</v>
      </c>
      <c r="H28" s="32">
        <f t="shared" si="1"/>
        <v>1.008E-2</v>
      </c>
      <c r="I28" s="31">
        <f t="shared" si="0"/>
        <v>1.008E-2</v>
      </c>
      <c r="J28" s="31">
        <f t="shared" si="2"/>
        <v>10.08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15.75849</v>
      </c>
      <c r="I31" s="31">
        <f>I32+I33+I34</f>
        <v>15.75849</v>
      </c>
      <c r="J31" s="31">
        <f>J32+J33+J34</f>
        <v>15758.49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583</v>
      </c>
      <c r="G32" s="31">
        <v>2.0099999999999998</v>
      </c>
      <c r="H32" s="32">
        <f>ROUND(F32*G32*K32/1000,5)</f>
        <v>2.3436599999999999</v>
      </c>
      <c r="I32" s="31">
        <f>H32</f>
        <v>2.3436599999999999</v>
      </c>
      <c r="J32" s="31">
        <f>ROUND(H32*1000,2)</f>
        <v>2343.66</v>
      </c>
      <c r="K32" s="3">
        <v>2</v>
      </c>
      <c r="L32" s="38"/>
      <c r="M32" s="38">
        <v>583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583</v>
      </c>
      <c r="G33" s="31">
        <v>7.67</v>
      </c>
      <c r="H33" s="32">
        <f>ROUND(G33*F33*K33/1000,5)</f>
        <v>13.41483</v>
      </c>
      <c r="I33" s="31">
        <f>H33</f>
        <v>13.41483</v>
      </c>
      <c r="J33" s="31">
        <f>ROUND(H33*1000,2)</f>
        <v>13414.83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208.24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468.54</v>
      </c>
      <c r="G38" s="31">
        <v>1.65</v>
      </c>
      <c r="H38" s="32">
        <f>ROUND((F38*G38*K38)/1000,5)</f>
        <v>0.77309000000000005</v>
      </c>
      <c r="I38" s="31">
        <f>H38</f>
        <v>0.77309000000000005</v>
      </c>
      <c r="J38" s="31">
        <f>ROUND(F38*G38*K38,2)</f>
        <v>773.09</v>
      </c>
      <c r="K38" s="3">
        <v>1</v>
      </c>
      <c r="L38" s="38">
        <f>M37+M38</f>
        <v>468.54</v>
      </c>
      <c r="M38" s="38">
        <v>260.3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35.686929999999997</v>
      </c>
      <c r="I42" s="72">
        <f>I43+I44</f>
        <v>35.686929999999997</v>
      </c>
      <c r="J42" s="72">
        <f>J43+J44</f>
        <v>35686.93</v>
      </c>
      <c r="K42" s="73"/>
      <c r="Q42" s="74" t="s">
        <v>327</v>
      </c>
      <c r="R42" s="74">
        <v>110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0.44</v>
      </c>
      <c r="G43" s="31">
        <v>222.21</v>
      </c>
      <c r="H43" s="32">
        <f>ROUND((F43*G43*K43)/1000,5)</f>
        <v>35.686929999999997</v>
      </c>
      <c r="I43" s="31">
        <f>H43</f>
        <v>35.686929999999997</v>
      </c>
      <c r="J43" s="31">
        <f>ROUND(H43*1000,2)</f>
        <v>35686.93</v>
      </c>
      <c r="K43" s="3">
        <v>365</v>
      </c>
      <c r="L43" s="38"/>
      <c r="M43" s="38"/>
      <c r="N43" s="4">
        <f>ROUND(R42*1.45/365,3)</f>
        <v>0.437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64.727593000000027</v>
      </c>
      <c r="I46" s="71">
        <f>I47+I53+I63+I68+I77+I85+I98+I103</f>
        <v>64.727593000000013</v>
      </c>
      <c r="J46" s="72">
        <f>J47+J53+J63+J68+J77+J85+J98+J103</f>
        <v>62785.759999999995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3.23638</v>
      </c>
      <c r="I47" s="25">
        <f>I48+I49+I50+I51+I52</f>
        <v>0</v>
      </c>
      <c r="J47" s="23">
        <f>J48+J49+J50+J51+J52</f>
        <v>3236.38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1.9418299999999999</v>
      </c>
      <c r="I49" s="31"/>
      <c r="J49" s="31">
        <f>ROUND(H49*1000,2)</f>
        <v>1941.83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1.2945500000000001</v>
      </c>
      <c r="I50" s="31"/>
      <c r="J50" s="31">
        <f>ROUND(H50*1000,2)</f>
        <v>1294.55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4.5309299999999997</v>
      </c>
      <c r="I53" s="26">
        <f>I54+I55+I56+I57+I58+I59+I60+I61+I62</f>
        <v>0</v>
      </c>
      <c r="J53" s="23">
        <f>J54+J55+J56+J57+J58+J59+J60+J61+J62</f>
        <v>4530.93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4.5309299999999997</v>
      </c>
      <c r="I59" s="31"/>
      <c r="J59" s="31">
        <f t="shared" si="3"/>
        <v>4530.93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5.8254799999999998</v>
      </c>
      <c r="I68" s="26">
        <f>I69+I70+I71+I72+I75+I76</f>
        <v>0</v>
      </c>
      <c r="J68" s="23">
        <f>J69+J70+J71+J72+J73+J74+J75+J76</f>
        <v>5825.48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5.8254799999999998</v>
      </c>
      <c r="I76" s="31"/>
      <c r="J76" s="31">
        <f>ROUND(H76*1000,2)</f>
        <v>5825.48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9.0618599999999994</v>
      </c>
      <c r="I77" s="26">
        <f>I78+I79+I80+I81+I82+I83+I84</f>
        <v>0</v>
      </c>
      <c r="J77" s="23">
        <f>J78+J79+J80+J81+J82+J83+J84</f>
        <v>7120.0300000000007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4.5309299999999997</v>
      </c>
      <c r="I78" s="31"/>
      <c r="J78" s="31">
        <f t="shared" ref="J78:J83" si="4">ROUND(H78*1000,2)</f>
        <v>4530.93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2.5891000000000002</v>
      </c>
      <c r="I81" s="31"/>
      <c r="J81" s="31">
        <f t="shared" si="4"/>
        <v>2589.1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1.9418299999999999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22.007379999999998</v>
      </c>
      <c r="I85" s="26">
        <f>I86+I87+I88+I89+I90+I91+I92+I93+I94+I95+I96+I97</f>
        <v>0</v>
      </c>
      <c r="J85" s="23">
        <f>J86+J87+J88+J89+J90+J91+J92+J93+J94+J95+J96+J97</f>
        <v>22007.38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7.7673100000000002</v>
      </c>
      <c r="I90" s="31"/>
      <c r="J90" s="31">
        <f t="shared" si="5"/>
        <v>7767.31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10.35641</v>
      </c>
      <c r="I96" s="31"/>
      <c r="J96" s="31">
        <f t="shared" si="5"/>
        <v>10356.41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3.8836599999999999</v>
      </c>
      <c r="I97" s="31"/>
      <c r="J97" s="31">
        <f t="shared" si="5"/>
        <v>3883.66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2.5891000000000002</v>
      </c>
      <c r="I98" s="26">
        <f>I99+I100+I101+I102</f>
        <v>0</v>
      </c>
      <c r="J98" s="23">
        <f>J99+J100+J101+J102</f>
        <v>2589.1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2.5891000000000002</v>
      </c>
      <c r="I99" s="31">
        <v>0</v>
      </c>
      <c r="J99" s="31">
        <f>ROUND(H99*1000,2)</f>
        <v>2589.1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17.476463000000024</v>
      </c>
      <c r="I103" s="25">
        <f>I104+I105+I106+I107+I108</f>
        <v>64.727593000000013</v>
      </c>
      <c r="J103" s="23">
        <f>J104+J105+J106+J107+J108</f>
        <v>17476.46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4.2072900000000004</v>
      </c>
      <c r="I106" s="31"/>
      <c r="J106" s="31">
        <f>ROUND(H106*1000,2)</f>
        <v>4207.29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13.269173000000023</v>
      </c>
      <c r="I108" s="34">
        <f>J197-I138-H181</f>
        <v>64.727593000000013</v>
      </c>
      <c r="J108" s="31">
        <f>ROUND(H108*1000,2)</f>
        <v>13269.17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207.50501700000004</v>
      </c>
      <c r="I109" s="71">
        <f>I110+I111+I112+I113+I114+I115+I116+I117+I118+I119+I120+I121+I122+I123+I124+I125+I126+I127+I128+I129+I130+I131+I132+I133+I134+I135+I136+I137+I138</f>
        <v>207.50701700000002</v>
      </c>
      <c r="J109" s="72">
        <f>J110+J111+J112+J113+J114+J115+J116+J117+J118+J119+J120+J121+J122+J123+J124+J125+J126+J127+J128+J129+J130+J131+J132+J133+J134+J135+J136+J137+J138</f>
        <v>193715.21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9849.85</v>
      </c>
      <c r="H110" s="33">
        <f>ROUND(($I$138*0.05),5)</f>
        <v>9.84985</v>
      </c>
      <c r="I110" s="31"/>
      <c r="J110" s="31">
        <f t="shared" ref="J110:J137" si="6">ROUND(H110*1000,2)</f>
        <v>9849.85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49249.25</v>
      </c>
      <c r="H111" s="33">
        <f>ROUND(($I$138*0.25),5)</f>
        <v>49.249250000000004</v>
      </c>
      <c r="I111" s="31"/>
      <c r="J111" s="31">
        <f t="shared" si="6"/>
        <v>49249.25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23639.64</v>
      </c>
      <c r="H116" s="32">
        <f>ROUND(($I$138*0.12),5)</f>
        <v>23.63964</v>
      </c>
      <c r="I116" s="31"/>
      <c r="J116" s="31">
        <f t="shared" si="6"/>
        <v>23639.64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29549.55</v>
      </c>
      <c r="H125" s="32">
        <f>ROUND(($I$138*0.15),5)</f>
        <v>29.54955</v>
      </c>
      <c r="I125" s="31"/>
      <c r="J125" s="31">
        <f t="shared" si="6"/>
        <v>29549.55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21669.67</v>
      </c>
      <c r="H126" s="32">
        <f>ROUND(($I$138*0.11),5)</f>
        <v>21.66967</v>
      </c>
      <c r="I126" s="31"/>
      <c r="J126" s="31">
        <f t="shared" si="6"/>
        <v>21669.67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13789.79</v>
      </c>
      <c r="H128" s="32">
        <f>ROUND(($I$138*0.07),5)</f>
        <v>13.78979</v>
      </c>
      <c r="I128" s="31"/>
      <c r="J128" s="31">
        <f t="shared" si="6"/>
        <v>13789.79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35459.46</v>
      </c>
      <c r="H129" s="32">
        <f>ROUND(($I$138*0.18),5)</f>
        <v>35.45946</v>
      </c>
      <c r="I129" s="31"/>
      <c r="J129" s="31">
        <f t="shared" si="6"/>
        <v>35459.46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13.789807000000017</v>
      </c>
      <c r="I138" s="34">
        <f>J197*0.7</f>
        <v>196.99701700000003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7.3298800000000002</v>
      </c>
      <c r="I139" s="72">
        <f>I140+I141+I142+I143+I144+I145+I146+I147+I148+I149+I150</f>
        <v>7.3338799999999997</v>
      </c>
      <c r="J139" s="72">
        <f ca="1">J140+J141+J142+J143+J144+J145+J146+J147+J148+J149+J150</f>
        <v>7408.56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5076</v>
      </c>
      <c r="H142" s="34">
        <v>5.0759999999999996</v>
      </c>
      <c r="I142" s="31">
        <v>5.08</v>
      </c>
      <c r="J142" s="31">
        <f t="shared" si="7"/>
        <v>5076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38.679960000000001</v>
      </c>
      <c r="I151" s="72">
        <f>I152+I153+I154</f>
        <v>38.68</v>
      </c>
      <c r="J151" s="72">
        <f ca="1">J152+J153+J154</f>
        <v>38680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3223.33</v>
      </c>
      <c r="H152" s="32">
        <f ca="1">ROUND((C152*F152*G152/1000),5)</f>
        <v>38.679960000000001</v>
      </c>
      <c r="I152" s="35">
        <v>38.68</v>
      </c>
      <c r="J152" s="31">
        <f ca="1">ROUND(H152*1000,2)</f>
        <v>38680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39.683999999999997</v>
      </c>
      <c r="I169" s="72">
        <f>I170+I171+I172</f>
        <v>39.68</v>
      </c>
      <c r="J169" s="72">
        <f>J170+J171+J172</f>
        <v>39684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39684</v>
      </c>
      <c r="H170" s="32">
        <v>39.683999999999997</v>
      </c>
      <c r="I170" s="35">
        <v>39.68</v>
      </c>
      <c r="J170" s="31">
        <f>ROUND(H170*1000,2)</f>
        <v>39684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69.822000000000003</v>
      </c>
      <c r="I173" s="72">
        <v>69.819999999999993</v>
      </c>
      <c r="J173" s="72">
        <f>ROUND(H173*1000,2)</f>
        <v>69822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18.065000000000001</v>
      </c>
      <c r="I174" s="72">
        <v>18.07</v>
      </c>
      <c r="J174" s="72">
        <f>ROUND(H174*1000,2)</f>
        <v>18065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2.78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2.78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19.6997</v>
      </c>
      <c r="I178" s="72">
        <f>I179+I180+I181</f>
        <v>51.75</v>
      </c>
      <c r="J178" s="72">
        <f>J179+J180+J181</f>
        <v>19699.7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19.6997</v>
      </c>
      <c r="I181" s="31">
        <v>51.75</v>
      </c>
      <c r="J181" s="31">
        <f>ROUND(H181*1000,2)</f>
        <v>19699.7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761.32014000000015</v>
      </c>
      <c r="I194" s="62">
        <f>I10+I9+I42+I46+I109+I139+I151+I155+I160+I165+I169+I173+I174+I175+I178+I45</f>
        <v>796.15548000000001</v>
      </c>
      <c r="J194" s="63">
        <f ca="1">J10+J9+J42+J46+J109+J139+J151+J155+J160+J165+J169+J173+J174+J175+J178+J45</f>
        <v>440849.51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761.32014000000004</v>
      </c>
      <c r="I195" s="31">
        <f>J195/1000</f>
        <v>822.67115999999999</v>
      </c>
      <c r="J195" s="31">
        <v>822671.16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796.15548000000001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26.515679999999975</v>
      </c>
      <c r="J197" s="82">
        <v>281.42431000000005</v>
      </c>
    </row>
    <row r="198" spans="1:75" hidden="1" x14ac:dyDescent="0.25">
      <c r="H198" s="49">
        <f>H9+H10+H42+H45+H46+H109+H139+H151+H155+H160+H165+H169+H173+H174+H175+H178+H182</f>
        <v>761.32014000000015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489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217.88</v>
      </c>
      <c r="I9" s="72">
        <v>217.88</v>
      </c>
      <c r="J9" s="72">
        <f>ROUND(H9*1000,2)</f>
        <v>217880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148.62754999999999</v>
      </c>
      <c r="I10" s="76">
        <f>I11+I12+I13+I14+I15+I16+I20+I31+I35+I38+I39+I40+I41+I19</f>
        <v>147.95542999999998</v>
      </c>
      <c r="J10" s="72">
        <f>J11+J12+J13+J14+J15+J16+J20+J31+J35+J38+J39+J40+J41+J19</f>
        <v>147955.43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43.14</v>
      </c>
      <c r="G11" s="31">
        <v>2.29</v>
      </c>
      <c r="H11" s="34">
        <f>ROUND((F11*G11*K11)/1000,5)</f>
        <v>29.53839</v>
      </c>
      <c r="I11" s="31">
        <f t="shared" ref="I11:I30" si="0">H11</f>
        <v>29.53839</v>
      </c>
      <c r="J11" s="31">
        <f>ROUND(F11*G11*K11,2)</f>
        <v>29538.39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258.86</v>
      </c>
      <c r="G12" s="31">
        <v>2</v>
      </c>
      <c r="H12" s="34">
        <f>ROUND((F12*G12*C12)/1000,5)</f>
        <v>26.92144</v>
      </c>
      <c r="I12" s="31">
        <f t="shared" si="0"/>
        <v>26.92144</v>
      </c>
      <c r="J12" s="31">
        <f>ROUND(F12*G12*K12,2)</f>
        <v>26921.439999999999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14</v>
      </c>
      <c r="G13" s="31">
        <v>3.04</v>
      </c>
      <c r="H13" s="34">
        <f>ROUND((F13*G13*K13)/1000,5)</f>
        <v>12.725440000000001</v>
      </c>
      <c r="I13" s="31">
        <f t="shared" si="0"/>
        <v>12.725440000000001</v>
      </c>
      <c r="J13" s="31">
        <f>ROUND(F13*G13*K13,2)</f>
        <v>12725.44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14</v>
      </c>
      <c r="G14" s="31">
        <v>19.350000000000001</v>
      </c>
      <c r="H14" s="32">
        <f>ROUND((F14*G14*K14)/1000,5)</f>
        <v>14.0868</v>
      </c>
      <c r="I14" s="31">
        <f t="shared" si="0"/>
        <v>14.0868</v>
      </c>
      <c r="J14" s="31">
        <f>ROUND(F14*G14*K14,2)</f>
        <v>14086.8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9.6864100000000004</v>
      </c>
      <c r="I16" s="31">
        <f t="shared" si="0"/>
        <v>9.6864100000000004</v>
      </c>
      <c r="J16" s="31">
        <f>J17+J18</f>
        <v>9686.41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43.14</v>
      </c>
      <c r="G17" s="31">
        <v>3.29</v>
      </c>
      <c r="H17" s="32">
        <f>ROUND((F17*G17*C17)/1000,5)</f>
        <v>1.7031700000000001</v>
      </c>
      <c r="I17" s="31">
        <f t="shared" si="0"/>
        <v>1.7031700000000001</v>
      </c>
      <c r="J17" s="31">
        <f>ROUND(F17*G17*K17,2)</f>
        <v>1703.17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258.86</v>
      </c>
      <c r="G18" s="31">
        <v>2.57</v>
      </c>
      <c r="H18" s="32">
        <f>ROUND((F18*G18*C18)/1000,5)</f>
        <v>7.9832400000000003</v>
      </c>
      <c r="I18" s="31">
        <f t="shared" si="0"/>
        <v>7.9832400000000003</v>
      </c>
      <c r="J18" s="31">
        <f>ROUND(F18*G18*K18,2)</f>
        <v>7983.24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58.8</v>
      </c>
      <c r="G19" s="31">
        <v>8.43</v>
      </c>
      <c r="H19" s="32">
        <f>ROUND((F19*G19*K19)/1000,5)</f>
        <v>0.49568000000000001</v>
      </c>
      <c r="I19" s="31">
        <f t="shared" si="0"/>
        <v>0.49568000000000001</v>
      </c>
      <c r="J19" s="31">
        <f>ROUND(F19*G19*K19,2)</f>
        <v>495.68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15.808949999999999</v>
      </c>
      <c r="I20" s="31">
        <f t="shared" si="0"/>
        <v>15.808949999999999</v>
      </c>
      <c r="J20" s="31">
        <f>J21+J22+J23+J24+J25+J26+J27+J28+J29+J30</f>
        <v>15808.949999999997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5084.67</v>
      </c>
      <c r="G21" s="31">
        <v>2.81</v>
      </c>
      <c r="H21" s="32">
        <f t="shared" ref="H21:H30" si="1">ROUND((F21*G21*K21)/1000,5)</f>
        <v>14.28792</v>
      </c>
      <c r="I21" s="31">
        <f t="shared" si="0"/>
        <v>14.28792</v>
      </c>
      <c r="J21" s="31">
        <f t="shared" ref="J21:J30" si="2">ROUND(F21*G21*K21,2)</f>
        <v>14287.92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630</v>
      </c>
      <c r="G22" s="31">
        <v>1.75</v>
      </c>
      <c r="H22" s="32">
        <f t="shared" si="1"/>
        <v>4.9000000000000002E-2</v>
      </c>
      <c r="I22" s="31">
        <f t="shared" si="0"/>
        <v>4.9000000000000002E-2</v>
      </c>
      <c r="J22" s="31">
        <f t="shared" si="2"/>
        <v>49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676</v>
      </c>
      <c r="G23" s="31">
        <v>4.0999999999999996</v>
      </c>
      <c r="H23" s="32">
        <f t="shared" si="1"/>
        <v>0.38457999999999998</v>
      </c>
      <c r="I23" s="31">
        <f t="shared" si="0"/>
        <v>0.38457999999999998</v>
      </c>
      <c r="J23" s="31">
        <f t="shared" si="2"/>
        <v>384.58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677</v>
      </c>
      <c r="G24" s="31">
        <v>4.08</v>
      </c>
      <c r="H24" s="32">
        <f t="shared" si="1"/>
        <v>3.5990000000000001E-2</v>
      </c>
      <c r="I24" s="31">
        <f t="shared" si="0"/>
        <v>3.5990000000000001E-2</v>
      </c>
      <c r="J24" s="31">
        <f t="shared" si="2"/>
        <v>35.99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678</v>
      </c>
      <c r="G25" s="31">
        <v>3.93</v>
      </c>
      <c r="H25" s="32">
        <f t="shared" si="1"/>
        <v>4.8140000000000002E-2</v>
      </c>
      <c r="I25" s="31">
        <f t="shared" si="0"/>
        <v>4.8140000000000002E-2</v>
      </c>
      <c r="J25" s="31">
        <f t="shared" si="2"/>
        <v>48.14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834</v>
      </c>
      <c r="G26" s="31">
        <v>2.64</v>
      </c>
      <c r="H26" s="32">
        <f t="shared" si="1"/>
        <v>0.17083999999999999</v>
      </c>
      <c r="I26" s="31">
        <f t="shared" si="0"/>
        <v>0.17083999999999999</v>
      </c>
      <c r="J26" s="31">
        <f t="shared" si="2"/>
        <v>170.84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679</v>
      </c>
      <c r="G27" s="31">
        <v>5.07</v>
      </c>
      <c r="H27" s="32">
        <f t="shared" si="1"/>
        <v>0.11357</v>
      </c>
      <c r="I27" s="31">
        <f t="shared" si="0"/>
        <v>0.11357</v>
      </c>
      <c r="J27" s="31">
        <f t="shared" si="2"/>
        <v>113.57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125</v>
      </c>
      <c r="G28" s="31">
        <v>2.52</v>
      </c>
      <c r="H28" s="32">
        <f t="shared" si="1"/>
        <v>1.7639999999999999E-2</v>
      </c>
      <c r="I28" s="31">
        <f t="shared" si="0"/>
        <v>1.7639999999999999E-2</v>
      </c>
      <c r="J28" s="31">
        <f t="shared" si="2"/>
        <v>17.64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13.59609</v>
      </c>
      <c r="I31" s="31">
        <f>I32+I33+I34</f>
        <v>13.59609</v>
      </c>
      <c r="J31" s="31">
        <f>J32+J33+J34</f>
        <v>13596.09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503</v>
      </c>
      <c r="G32" s="31">
        <v>2.0099999999999998</v>
      </c>
      <c r="H32" s="32">
        <f>ROUND(F32*G32*K32/1000,5)</f>
        <v>2.0220600000000002</v>
      </c>
      <c r="I32" s="31">
        <f>H32</f>
        <v>2.0220600000000002</v>
      </c>
      <c r="J32" s="31">
        <f>ROUND(H32*1000,2)</f>
        <v>2022.06</v>
      </c>
      <c r="K32" s="3">
        <v>2</v>
      </c>
      <c r="L32" s="38"/>
      <c r="M32" s="38">
        <v>503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503</v>
      </c>
      <c r="G33" s="31">
        <v>7.67</v>
      </c>
      <c r="H33" s="32">
        <f>ROUND(G33*F33*K33/1000,5)</f>
        <v>11.57403</v>
      </c>
      <c r="I33" s="31">
        <f>H33</f>
        <v>11.57403</v>
      </c>
      <c r="J33" s="31">
        <f>ROUND(H33*1000,2)</f>
        <v>11574.03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336.16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756.36</v>
      </c>
      <c r="G38" s="31">
        <v>1.65</v>
      </c>
      <c r="H38" s="32">
        <f>ROUND((F38*G38*K38)/1000,5)</f>
        <v>1.2479899999999999</v>
      </c>
      <c r="I38" s="31">
        <f>H38</f>
        <v>1.2479899999999999</v>
      </c>
      <c r="J38" s="31">
        <f>ROUND(F38*G38*K38,2)</f>
        <v>1247.99</v>
      </c>
      <c r="K38" s="3">
        <v>1</v>
      </c>
      <c r="L38" s="38">
        <f>M37+M38</f>
        <v>756.36</v>
      </c>
      <c r="M38" s="38">
        <v>420.2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58.396790000000003</v>
      </c>
      <c r="I42" s="72">
        <f>I43+I44</f>
        <v>58.396790000000003</v>
      </c>
      <c r="J42" s="72">
        <f>J43+J44</f>
        <v>58396.79</v>
      </c>
      <c r="K42" s="73"/>
      <c r="Q42" s="74" t="s">
        <v>327</v>
      </c>
      <c r="R42" s="74">
        <v>181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0.72</v>
      </c>
      <c r="G43" s="31">
        <v>222.21</v>
      </c>
      <c r="H43" s="32">
        <f>ROUND((F43*G43*K43)/1000,5)</f>
        <v>58.396790000000003</v>
      </c>
      <c r="I43" s="31">
        <f>H43</f>
        <v>58.396790000000003</v>
      </c>
      <c r="J43" s="31">
        <f>ROUND(H43*1000,2)</f>
        <v>58396.79</v>
      </c>
      <c r="K43" s="3">
        <v>365</v>
      </c>
      <c r="L43" s="38"/>
      <c r="M43" s="38"/>
      <c r="N43" s="4">
        <f>ROUND(R42*1.45/365,3)</f>
        <v>0.71899999999999997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87.811175999999961</v>
      </c>
      <c r="I46" s="71">
        <f>I47+I53+I63+I68+I77+I85+I98+I103</f>
        <v>87.811175999999946</v>
      </c>
      <c r="J46" s="72">
        <f>J47+J53+J63+J68+J77+J85+J98+J103</f>
        <v>85176.84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4.3905599999999998</v>
      </c>
      <c r="I47" s="25">
        <f>I48+I49+I50+I51+I52</f>
        <v>0</v>
      </c>
      <c r="J47" s="23">
        <f>J48+J49+J50+J51+J52</f>
        <v>4390.5600000000004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2.6343399999999999</v>
      </c>
      <c r="I49" s="31"/>
      <c r="J49" s="31">
        <f>ROUND(H49*1000,2)</f>
        <v>2634.34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1.7562199999999999</v>
      </c>
      <c r="I50" s="31"/>
      <c r="J50" s="31">
        <f>ROUND(H50*1000,2)</f>
        <v>1756.22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6.1467799999999997</v>
      </c>
      <c r="I53" s="26">
        <f>I54+I55+I56+I57+I58+I59+I60+I61+I62</f>
        <v>0</v>
      </c>
      <c r="J53" s="23">
        <f>J54+J55+J56+J57+J58+J59+J60+J61+J62</f>
        <v>6146.78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6.1467799999999997</v>
      </c>
      <c r="I59" s="31"/>
      <c r="J59" s="31">
        <f t="shared" si="3"/>
        <v>6146.78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7.9030100000000001</v>
      </c>
      <c r="I68" s="26">
        <f>I69+I70+I71+I72+I75+I76</f>
        <v>0</v>
      </c>
      <c r="J68" s="23">
        <f>J69+J70+J71+J72+J73+J74+J75+J76</f>
        <v>7903.01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7.9030100000000001</v>
      </c>
      <c r="I76" s="31"/>
      <c r="J76" s="31">
        <f>ROUND(H76*1000,2)</f>
        <v>7903.01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12.293569999999999</v>
      </c>
      <c r="I77" s="26">
        <f>I78+I79+I80+I81+I82+I83+I84</f>
        <v>0</v>
      </c>
      <c r="J77" s="23">
        <f>J78+J79+J80+J81+J82+J83+J84</f>
        <v>9659.23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6.1467799999999997</v>
      </c>
      <c r="I78" s="31"/>
      <c r="J78" s="31">
        <f t="shared" ref="J78:J83" si="4">ROUND(H78*1000,2)</f>
        <v>6146.78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3.5124499999999999</v>
      </c>
      <c r="I81" s="31"/>
      <c r="J81" s="31">
        <f t="shared" si="4"/>
        <v>3512.45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2.6343399999999999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29.855800000000002</v>
      </c>
      <c r="I85" s="26">
        <f>I86+I87+I88+I89+I90+I91+I92+I93+I94+I95+I96+I97</f>
        <v>0</v>
      </c>
      <c r="J85" s="23">
        <f>J86+J87+J88+J89+J90+J91+J92+J93+J94+J95+J96+J97</f>
        <v>29855.800000000003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10.53734</v>
      </c>
      <c r="I90" s="31"/>
      <c r="J90" s="31">
        <f t="shared" si="5"/>
        <v>10537.34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14.04979</v>
      </c>
      <c r="I96" s="31"/>
      <c r="J96" s="31">
        <f t="shared" si="5"/>
        <v>14049.79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5.2686700000000002</v>
      </c>
      <c r="I97" s="31"/>
      <c r="J97" s="31">
        <f t="shared" si="5"/>
        <v>5268.67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3.5124499999999999</v>
      </c>
      <c r="I98" s="26">
        <f>I99+I100+I101+I102</f>
        <v>0</v>
      </c>
      <c r="J98" s="23">
        <f>J99+J100+J101+J102</f>
        <v>3512.45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3.5124499999999999</v>
      </c>
      <c r="I99" s="31">
        <v>0</v>
      </c>
      <c r="J99" s="31">
        <f>ROUND(H99*1000,2)</f>
        <v>3512.45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23.70900599999996</v>
      </c>
      <c r="I103" s="25">
        <f>I104+I105+I106+I107+I108</f>
        <v>87.811175999999946</v>
      </c>
      <c r="J103" s="23">
        <f>J104+J105+J106+J107+J108</f>
        <v>23709.01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5.7077299999999997</v>
      </c>
      <c r="I106" s="31"/>
      <c r="J106" s="31">
        <f>ROUND(H106*1000,2)</f>
        <v>5707.73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18.001275999999962</v>
      </c>
      <c r="I108" s="34">
        <f>J197-I138-H181</f>
        <v>87.811175999999946</v>
      </c>
      <c r="J108" s="31">
        <f>ROUND(H108*1000,2)</f>
        <v>18001.28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297.04140399999977</v>
      </c>
      <c r="I109" s="71">
        <f>I110+I111+I112+I113+I114+I115+I116+I117+I118+I119+I120+I121+I122+I123+I124+I125+I126+I127+I128+I129+I130+I131+I132+I133+I134+I135+I136+I137+I138</f>
        <v>297.04140399999977</v>
      </c>
      <c r="J109" s="72">
        <f>J110+J111+J112+J113+J114+J115+J116+J117+J118+J119+J120+J121+J122+J123+J124+J125+J126+J127+J128+J129+J130+J131+J132+J133+J134+J135+J136+J137+J138</f>
        <v>278333.80000000005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13362.57</v>
      </c>
      <c r="H110" s="33">
        <f>ROUND(($I$138*0.05),5)</f>
        <v>13.36257</v>
      </c>
      <c r="I110" s="31"/>
      <c r="J110" s="31">
        <f t="shared" ref="J110:J137" si="6">ROUND(H110*1000,2)</f>
        <v>13362.57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66812.849999999991</v>
      </c>
      <c r="H111" s="33">
        <f>ROUND(($I$138*0.25),5)</f>
        <v>66.812849999999997</v>
      </c>
      <c r="I111" s="31"/>
      <c r="J111" s="31">
        <f t="shared" si="6"/>
        <v>66812.850000000006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32070.17</v>
      </c>
      <c r="H116" s="32">
        <f>ROUND(($I$138*0.12),5)</f>
        <v>32.070169999999997</v>
      </c>
      <c r="I116" s="31"/>
      <c r="J116" s="31">
        <f t="shared" si="6"/>
        <v>32070.17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29790</v>
      </c>
      <c r="H121" s="34">
        <v>29.79</v>
      </c>
      <c r="I121" s="31">
        <v>29.79</v>
      </c>
      <c r="J121" s="31">
        <f t="shared" si="6"/>
        <v>29790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40087.71</v>
      </c>
      <c r="H125" s="32">
        <f>ROUND(($I$138*0.15),5)</f>
        <v>40.087710000000001</v>
      </c>
      <c r="I125" s="31"/>
      <c r="J125" s="31">
        <f t="shared" si="6"/>
        <v>40087.71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29397.649999999998</v>
      </c>
      <c r="H126" s="32">
        <f>ROUND(($I$138*0.11),5)</f>
        <v>29.397649999999999</v>
      </c>
      <c r="I126" s="31"/>
      <c r="J126" s="31">
        <f t="shared" si="6"/>
        <v>29397.65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18707.599999999999</v>
      </c>
      <c r="H128" s="32">
        <f>ROUND(($I$138*0.07),5)</f>
        <v>18.707599999999999</v>
      </c>
      <c r="I128" s="31"/>
      <c r="J128" s="31">
        <f t="shared" si="6"/>
        <v>18707.599999999999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48105.25</v>
      </c>
      <c r="H129" s="32">
        <f>ROUND(($I$138*0.18),5)</f>
        <v>48.105249999999998</v>
      </c>
      <c r="I129" s="31"/>
      <c r="J129" s="31">
        <f t="shared" si="6"/>
        <v>48105.25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18.707603999999769</v>
      </c>
      <c r="I138" s="34">
        <f>J197*0.7</f>
        <v>267.25140399999975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10.714880000000001</v>
      </c>
      <c r="I139" s="72">
        <f>I140+I141+I142+I143+I144+I145+I146+I147+I148+I149+I150</f>
        <v>10.713880000000001</v>
      </c>
      <c r="J139" s="72">
        <f ca="1">J140+J141+J142+J143+J144+J145+J146+J147+J148+J149+J150</f>
        <v>10793.56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8461</v>
      </c>
      <c r="H142" s="34">
        <v>8.4610000000000003</v>
      </c>
      <c r="I142" s="31">
        <v>8.4600000000000009</v>
      </c>
      <c r="J142" s="31">
        <f t="shared" si="7"/>
        <v>8461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113.04792</v>
      </c>
      <c r="I151" s="72">
        <f>I152+I153+I154</f>
        <v>113.05</v>
      </c>
      <c r="J151" s="72">
        <f ca="1">J152+J153+J154</f>
        <v>113048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4710.33</v>
      </c>
      <c r="H152" s="32">
        <f ca="1">ROUND((C152*F152*G152/1000),5)</f>
        <v>113.04792</v>
      </c>
      <c r="I152" s="35">
        <v>113.05</v>
      </c>
      <c r="J152" s="31">
        <f ca="1">ROUND(H152*1000,2)</f>
        <v>113048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61.176960000000001</v>
      </c>
      <c r="I155" s="72">
        <f>I156+I157+I158+I159</f>
        <v>61.18</v>
      </c>
      <c r="J155" s="72">
        <f ca="1">J156+J157+J158+J159</f>
        <v>61177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2</v>
      </c>
      <c r="G157" s="31">
        <f ca="1">IF(F157&gt;0,J157/C157/F157,0)</f>
        <v>2549.04</v>
      </c>
      <c r="H157" s="34">
        <f ca="1">ROUND((C157*F157*G157/1000),5)</f>
        <v>61.176960000000001</v>
      </c>
      <c r="I157" s="31">
        <v>61.18</v>
      </c>
      <c r="J157" s="31">
        <f ca="1">ROUND(H157*1000,2)</f>
        <v>61177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61.125999999999998</v>
      </c>
      <c r="I169" s="72">
        <f>I170+I171+I172</f>
        <v>61.13</v>
      </c>
      <c r="J169" s="72">
        <f>J170+J171+J172</f>
        <v>61126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61126</v>
      </c>
      <c r="H170" s="32">
        <v>61.125999999999998</v>
      </c>
      <c r="I170" s="35">
        <v>61.13</v>
      </c>
      <c r="J170" s="31">
        <f>ROUND(H170*1000,2)</f>
        <v>61126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156.07400000000001</v>
      </c>
      <c r="I173" s="72">
        <v>156.07</v>
      </c>
      <c r="J173" s="72">
        <f>ROUND(H173*1000,2)</f>
        <v>156074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28.542000000000002</v>
      </c>
      <c r="I174" s="72">
        <v>28.54</v>
      </c>
      <c r="J174" s="72">
        <f>ROUND(H174*1000,2)</f>
        <v>28542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7.96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7.96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26.72514</v>
      </c>
      <c r="I178" s="72">
        <f>I179+I180+I181</f>
        <v>79.709999999999994</v>
      </c>
      <c r="J178" s="72">
        <f>J179+J180+J181</f>
        <v>26725.14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26.72514</v>
      </c>
      <c r="I181" s="31">
        <v>79.709999999999994</v>
      </c>
      <c r="J181" s="31">
        <f>ROUND(H181*1000,2)</f>
        <v>26725.14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1267.1638199999998</v>
      </c>
      <c r="I194" s="62">
        <f>I10+I9+I42+I46+I109+I139+I151+I155+I160+I165+I169+I173+I174+I175+I178+I45</f>
        <v>1327.4386799999995</v>
      </c>
      <c r="J194" s="63">
        <f ca="1">J10+J9+J42+J46+J109+J139+J151+J155+J160+J165+J169+J173+J174+J175+J178+J45</f>
        <v>824808.47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1267.1638199999998</v>
      </c>
      <c r="I195" s="31">
        <f>J195/1000</f>
        <v>1267.1638600000001</v>
      </c>
      <c r="J195" s="31">
        <v>1267163.8600000001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1327.4386799999995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-60.274819999999409</v>
      </c>
      <c r="J197" s="82">
        <v>381.78771999999969</v>
      </c>
    </row>
    <row r="198" spans="1:75" hidden="1" x14ac:dyDescent="0.25">
      <c r="H198" s="49">
        <f>H9+H10+H42+H45+H46+H109+H139+H151+H155+H160+H165+H169+H173+H174+H175+H178+H182</f>
        <v>1267.1638199999998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230.92</v>
      </c>
      <c r="I9" s="72">
        <v>230.92</v>
      </c>
      <c r="J9" s="72">
        <f>ROUND(H9*1000,2)</f>
        <v>230920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215.05639000000005</v>
      </c>
      <c r="I10" s="76">
        <f>I11+I12+I13+I14+I15+I16+I20+I31+I35+I38+I39+I40+I41+I19</f>
        <v>214.38427000000004</v>
      </c>
      <c r="J10" s="72">
        <f>J11+J12+J13+J14+J15+J16+J20+J31+J35+J38+J39+J40+J41+J19</f>
        <v>214384.27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82.86</v>
      </c>
      <c r="G11" s="31">
        <v>2.29</v>
      </c>
      <c r="H11" s="34">
        <f>ROUND((F11*G11*K11)/1000,5)</f>
        <v>56.73507</v>
      </c>
      <c r="I11" s="31">
        <f t="shared" ref="I11:I30" si="0">H11</f>
        <v>56.73507</v>
      </c>
      <c r="J11" s="31">
        <f>ROUND(F11*G11*K11,2)</f>
        <v>56735.07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497.14</v>
      </c>
      <c r="G12" s="31">
        <v>2</v>
      </c>
      <c r="H12" s="34">
        <f>ROUND((F12*G12*C12)/1000,5)</f>
        <v>51.702559999999998</v>
      </c>
      <c r="I12" s="31">
        <f t="shared" si="0"/>
        <v>51.702559999999998</v>
      </c>
      <c r="J12" s="31">
        <f>ROUND(F12*G12*K12,2)</f>
        <v>51702.559999999998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14</v>
      </c>
      <c r="G13" s="31">
        <v>3.04</v>
      </c>
      <c r="H13" s="34">
        <f>ROUND((F13*G13*K13)/1000,5)</f>
        <v>12.725440000000001</v>
      </c>
      <c r="I13" s="31">
        <f t="shared" si="0"/>
        <v>12.725440000000001</v>
      </c>
      <c r="J13" s="31">
        <f>ROUND(F13*G13*K13,2)</f>
        <v>12725.44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14</v>
      </c>
      <c r="G14" s="31">
        <v>19.350000000000001</v>
      </c>
      <c r="H14" s="32">
        <f>ROUND((F14*G14*K14)/1000,5)</f>
        <v>14.0868</v>
      </c>
      <c r="I14" s="31">
        <f t="shared" si="0"/>
        <v>14.0868</v>
      </c>
      <c r="J14" s="31">
        <f>ROUND(F14*G14*K14,2)</f>
        <v>14086.8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18.603110000000001</v>
      </c>
      <c r="I16" s="31">
        <f t="shared" si="0"/>
        <v>18.603110000000001</v>
      </c>
      <c r="J16" s="31">
        <f>J17+J18</f>
        <v>18603.11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82.86</v>
      </c>
      <c r="G17" s="31">
        <v>3.29</v>
      </c>
      <c r="H17" s="32">
        <f>ROUND((F17*G17*C17)/1000,5)</f>
        <v>3.2713100000000002</v>
      </c>
      <c r="I17" s="31">
        <f t="shared" si="0"/>
        <v>3.2713100000000002</v>
      </c>
      <c r="J17" s="31">
        <f>ROUND(F17*G17*K17,2)</f>
        <v>3271.31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497.14</v>
      </c>
      <c r="G18" s="31">
        <v>2.57</v>
      </c>
      <c r="H18" s="32">
        <f>ROUND((F18*G18*C18)/1000,5)</f>
        <v>15.331799999999999</v>
      </c>
      <c r="I18" s="31">
        <f t="shared" si="0"/>
        <v>15.331799999999999</v>
      </c>
      <c r="J18" s="31">
        <f>ROUND(F18*G18*K18,2)</f>
        <v>15331.8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58.8</v>
      </c>
      <c r="G19" s="31">
        <v>8.43</v>
      </c>
      <c r="H19" s="32">
        <f>ROUND((F19*G19*K19)/1000,5)</f>
        <v>0.49568000000000001</v>
      </c>
      <c r="I19" s="31">
        <f t="shared" si="0"/>
        <v>0.49568000000000001</v>
      </c>
      <c r="J19" s="31">
        <f>ROUND(F19*G19*K19,2)</f>
        <v>495.68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15.617749999999999</v>
      </c>
      <c r="I20" s="31">
        <f t="shared" si="0"/>
        <v>15.617749999999999</v>
      </c>
      <c r="J20" s="31">
        <f>J21+J22+J23+J24+J25+J26+J27+J28+J29+J30</f>
        <v>15617.749999999998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5084.67</v>
      </c>
      <c r="G21" s="31">
        <v>2.81</v>
      </c>
      <c r="H21" s="32">
        <f t="shared" ref="H21:H30" si="1">ROUND((F21*G21*K21)/1000,5)</f>
        <v>14.28792</v>
      </c>
      <c r="I21" s="31">
        <f t="shared" si="0"/>
        <v>14.28792</v>
      </c>
      <c r="J21" s="31">
        <f t="shared" ref="J21:J30" si="2">ROUND(F21*G21*K21,2)</f>
        <v>14287.92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630</v>
      </c>
      <c r="G22" s="31">
        <v>1.75</v>
      </c>
      <c r="H22" s="32">
        <f t="shared" si="1"/>
        <v>4.9000000000000002E-2</v>
      </c>
      <c r="I22" s="31">
        <f t="shared" si="0"/>
        <v>4.9000000000000002E-2</v>
      </c>
      <c r="J22" s="31">
        <f t="shared" si="2"/>
        <v>49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676</v>
      </c>
      <c r="G23" s="31">
        <v>4.0999999999999996</v>
      </c>
      <c r="H23" s="32">
        <f t="shared" si="1"/>
        <v>0.38457999999999998</v>
      </c>
      <c r="I23" s="31">
        <f t="shared" si="0"/>
        <v>0.38457999999999998</v>
      </c>
      <c r="J23" s="31">
        <f t="shared" si="2"/>
        <v>384.58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677</v>
      </c>
      <c r="G24" s="31">
        <v>4.08</v>
      </c>
      <c r="H24" s="32">
        <f t="shared" si="1"/>
        <v>3.5990000000000001E-2</v>
      </c>
      <c r="I24" s="31">
        <f t="shared" si="0"/>
        <v>3.5990000000000001E-2</v>
      </c>
      <c r="J24" s="31">
        <f t="shared" si="2"/>
        <v>35.99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678</v>
      </c>
      <c r="G25" s="31">
        <v>3.93</v>
      </c>
      <c r="H25" s="32">
        <f t="shared" si="1"/>
        <v>4.8140000000000002E-2</v>
      </c>
      <c r="I25" s="31">
        <f t="shared" si="0"/>
        <v>4.8140000000000002E-2</v>
      </c>
      <c r="J25" s="31">
        <f t="shared" si="2"/>
        <v>48.14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835</v>
      </c>
      <c r="G26" s="31">
        <v>2.64</v>
      </c>
      <c r="H26" s="32">
        <f t="shared" si="1"/>
        <v>0.32812000000000002</v>
      </c>
      <c r="I26" s="31">
        <f t="shared" si="0"/>
        <v>0.32812000000000002</v>
      </c>
      <c r="J26" s="31">
        <f t="shared" si="2"/>
        <v>328.12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679</v>
      </c>
      <c r="G27" s="31">
        <v>5.07</v>
      </c>
      <c r="H27" s="32">
        <f t="shared" si="1"/>
        <v>0.11357</v>
      </c>
      <c r="I27" s="31">
        <f t="shared" si="0"/>
        <v>0.11357</v>
      </c>
      <c r="J27" s="31">
        <f t="shared" si="2"/>
        <v>113.57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125</v>
      </c>
      <c r="G28" s="31">
        <v>2.52</v>
      </c>
      <c r="H28" s="32">
        <f t="shared" si="1"/>
        <v>1.7639999999999999E-2</v>
      </c>
      <c r="I28" s="31">
        <f t="shared" si="0"/>
        <v>1.7639999999999999E-2</v>
      </c>
      <c r="J28" s="31">
        <f t="shared" si="2"/>
        <v>17.64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22.543019999999999</v>
      </c>
      <c r="I31" s="31">
        <f>I32+I33+I34</f>
        <v>22.543019999999999</v>
      </c>
      <c r="J31" s="31">
        <f>J32+J33+J34</f>
        <v>22543.02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834</v>
      </c>
      <c r="G32" s="31">
        <v>2.0099999999999998</v>
      </c>
      <c r="H32" s="32">
        <f>ROUND(F32*G32*K32/1000,5)</f>
        <v>3.3526799999999999</v>
      </c>
      <c r="I32" s="31">
        <f>H32</f>
        <v>3.3526799999999999</v>
      </c>
      <c r="J32" s="31">
        <f>ROUND(H32*1000,2)</f>
        <v>3352.68</v>
      </c>
      <c r="K32" s="3">
        <v>2</v>
      </c>
      <c r="L32" s="38"/>
      <c r="M32" s="38">
        <v>834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834</v>
      </c>
      <c r="G33" s="31">
        <v>7.67</v>
      </c>
      <c r="H33" s="32">
        <f>ROUND(G33*F33*K33/1000,5)</f>
        <v>19.190339999999999</v>
      </c>
      <c r="I33" s="31">
        <f>H33</f>
        <v>19.190339999999999</v>
      </c>
      <c r="J33" s="31">
        <f>ROUND(H33*1000,2)</f>
        <v>19190.34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0</v>
      </c>
      <c r="G38" s="31">
        <v>1.65</v>
      </c>
      <c r="H38" s="32">
        <f>ROUND((F38*G38*K38)/1000,5)</f>
        <v>0</v>
      </c>
      <c r="I38" s="31">
        <f>H38</f>
        <v>0</v>
      </c>
      <c r="J38" s="31">
        <f>ROUND(F38*G38*K38,2)</f>
        <v>0</v>
      </c>
      <c r="K38" s="3">
        <v>1</v>
      </c>
      <c r="L38" s="38">
        <f>M37+M38</f>
        <v>0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</v>
      </c>
      <c r="G43" s="31">
        <v>222.21</v>
      </c>
      <c r="H43" s="32">
        <f>ROUND((F43*G43*K43)/1000,5)</f>
        <v>0</v>
      </c>
      <c r="I43" s="31">
        <f>H43</f>
        <v>0</v>
      </c>
      <c r="J43" s="31">
        <f>ROUND(H43*1000,2)</f>
        <v>0</v>
      </c>
      <c r="K43" s="3">
        <v>365</v>
      </c>
      <c r="L43" s="38"/>
      <c r="M43" s="38"/>
      <c r="N43" s="4">
        <f>ROUND(R42*1.45/365,3)</f>
        <v>0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214.88754099999994</v>
      </c>
      <c r="I46" s="71">
        <f>I47+I53+I63+I68+I77+I85+I98+I103</f>
        <v>214.887541</v>
      </c>
      <c r="J46" s="72">
        <f>J47+J53+J63+J68+J77+J85+J98+J103</f>
        <v>208440.91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10.74438</v>
      </c>
      <c r="I47" s="25">
        <f>I48+I49+I50+I51+I52</f>
        <v>0</v>
      </c>
      <c r="J47" s="23">
        <f>J48+J49+J50+J51+J52</f>
        <v>10744.380000000001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6.4466299999999999</v>
      </c>
      <c r="I49" s="31"/>
      <c r="J49" s="31">
        <f>ROUND(H49*1000,2)</f>
        <v>6446.63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4.2977499999999997</v>
      </c>
      <c r="I50" s="31"/>
      <c r="J50" s="31">
        <f>ROUND(H50*1000,2)</f>
        <v>4297.75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15.04213</v>
      </c>
      <c r="I53" s="26">
        <f>I54+I55+I56+I57+I58+I59+I60+I61+I62</f>
        <v>0</v>
      </c>
      <c r="J53" s="23">
        <f>J54+J55+J56+J57+J58+J59+J60+J61+J62</f>
        <v>15042.13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15.04213</v>
      </c>
      <c r="I59" s="31"/>
      <c r="J59" s="31">
        <f t="shared" si="3"/>
        <v>15042.13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19.339880000000001</v>
      </c>
      <c r="I68" s="26">
        <f>I69+I70+I71+I72+I75+I76</f>
        <v>0</v>
      </c>
      <c r="J68" s="23">
        <f>J69+J70+J71+J72+J73+J74+J75+J76</f>
        <v>19339.88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19.339880000000001</v>
      </c>
      <c r="I76" s="31"/>
      <c r="J76" s="31">
        <f>ROUND(H76*1000,2)</f>
        <v>19339.88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30.08426</v>
      </c>
      <c r="I77" s="26">
        <f>I78+I79+I80+I81+I82+I83+I84</f>
        <v>0</v>
      </c>
      <c r="J77" s="23">
        <f>J78+J79+J80+J81+J82+J83+J84</f>
        <v>23637.629999999997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15.04213</v>
      </c>
      <c r="I78" s="31"/>
      <c r="J78" s="31">
        <f t="shared" ref="J78:J83" si="4">ROUND(H78*1000,2)</f>
        <v>15042.13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8.5954999999999995</v>
      </c>
      <c r="I81" s="31"/>
      <c r="J81" s="31">
        <f t="shared" si="4"/>
        <v>8595.5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6.4466299999999999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73.061759999999992</v>
      </c>
      <c r="I85" s="26">
        <f>I86+I87+I88+I89+I90+I91+I92+I93+I94+I95+I96+I97</f>
        <v>0</v>
      </c>
      <c r="J85" s="23">
        <f>J86+J87+J88+J89+J90+J91+J92+J93+J94+J95+J96+J97</f>
        <v>73061.760000000009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25.7865</v>
      </c>
      <c r="I90" s="31"/>
      <c r="J90" s="31">
        <f t="shared" si="5"/>
        <v>25786.5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34.382010000000001</v>
      </c>
      <c r="I96" s="31"/>
      <c r="J96" s="31">
        <f t="shared" si="5"/>
        <v>34382.01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12.89325</v>
      </c>
      <c r="I97" s="31"/>
      <c r="J97" s="31">
        <f t="shared" si="5"/>
        <v>12893.25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8.5954999999999995</v>
      </c>
      <c r="I98" s="26">
        <f>I99+I100+I101+I102</f>
        <v>0</v>
      </c>
      <c r="J98" s="23">
        <f>J99+J100+J101+J102</f>
        <v>8595.5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8.5954999999999995</v>
      </c>
      <c r="I99" s="31">
        <v>0</v>
      </c>
      <c r="J99" s="31">
        <f>ROUND(H99*1000,2)</f>
        <v>8595.5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58.01963099999999</v>
      </c>
      <c r="I103" s="25">
        <f>I104+I105+I106+I107+I108</f>
        <v>214.887541</v>
      </c>
      <c r="J103" s="23">
        <f>J104+J105+J106+J107+J108</f>
        <v>58019.630000000005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13.967689999999999</v>
      </c>
      <c r="I106" s="31"/>
      <c r="J106" s="31">
        <f>ROUND(H106*1000,2)</f>
        <v>13967.69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44.051940999999992</v>
      </c>
      <c r="I108" s="34">
        <f>J197-I138-H181</f>
        <v>214.887541</v>
      </c>
      <c r="J108" s="31">
        <f>ROUND(H108*1000,2)</f>
        <v>44051.94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680.2895689999998</v>
      </c>
      <c r="I109" s="71">
        <f>I110+I111+I112+I113+I114+I115+I116+I117+I118+I119+I120+I121+I122+I123+I124+I125+I126+I127+I128+I129+I130+I131+I132+I133+I134+I135+I136+I137+I138</f>
        <v>680.2855689999999</v>
      </c>
      <c r="J109" s="72">
        <f>J110+J111+J112+J113+J114+J115+J116+J117+J118+J119+J120+J121+J122+J123+J124+J125+J126+J127+J128+J129+J130+J131+J132+J133+J134+J135+J136+J137+J138</f>
        <v>634509.18000000005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32700.28</v>
      </c>
      <c r="H110" s="33">
        <f>ROUND(($I$138*0.05),5)</f>
        <v>32.700279999999999</v>
      </c>
      <c r="I110" s="31"/>
      <c r="J110" s="31">
        <f t="shared" ref="J110:J137" si="6">ROUND(H110*1000,2)</f>
        <v>32700.28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163501.38999999998</v>
      </c>
      <c r="H111" s="33">
        <f>ROUND(($I$138*0.25),5)</f>
        <v>163.50138999999999</v>
      </c>
      <c r="I111" s="31"/>
      <c r="J111" s="31">
        <f t="shared" si="6"/>
        <v>163501.39000000001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78480.67</v>
      </c>
      <c r="H116" s="32">
        <f>ROUND(($I$138*0.12),5)</f>
        <v>78.480670000000003</v>
      </c>
      <c r="I116" s="31"/>
      <c r="J116" s="31">
        <f t="shared" si="6"/>
        <v>78480.67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26284</v>
      </c>
      <c r="H121" s="34">
        <v>26.283999999999999</v>
      </c>
      <c r="I121" s="31">
        <v>26.28</v>
      </c>
      <c r="J121" s="31">
        <f t="shared" si="6"/>
        <v>26284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98100.840000000011</v>
      </c>
      <c r="H125" s="32">
        <f>ROUND(($I$138*0.15),5)</f>
        <v>98.100840000000005</v>
      </c>
      <c r="I125" s="31"/>
      <c r="J125" s="31">
        <f t="shared" si="6"/>
        <v>98100.84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71940.61</v>
      </c>
      <c r="H126" s="32">
        <f>ROUND(($I$138*0.11),5)</f>
        <v>71.940610000000007</v>
      </c>
      <c r="I126" s="31"/>
      <c r="J126" s="31">
        <f t="shared" si="6"/>
        <v>71940.61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45780.39</v>
      </c>
      <c r="H128" s="32">
        <f>ROUND(($I$138*0.07),5)</f>
        <v>45.780389999999997</v>
      </c>
      <c r="I128" s="31"/>
      <c r="J128" s="31">
        <f t="shared" si="6"/>
        <v>45780.39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117721</v>
      </c>
      <c r="H129" s="32">
        <f>ROUND(($I$138*0.18),5)</f>
        <v>117.721</v>
      </c>
      <c r="I129" s="31"/>
      <c r="J129" s="31">
        <f t="shared" si="6"/>
        <v>117721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45.780388999999872</v>
      </c>
      <c r="I138" s="34">
        <f>J197*0.7</f>
        <v>654.00556899999992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97.83</v>
      </c>
      <c r="I151" s="72">
        <f>I152+I153+I154</f>
        <v>97.83</v>
      </c>
      <c r="J151" s="72">
        <f ca="1">J152+J153+J154</f>
        <v>97830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8152.5</v>
      </c>
      <c r="H152" s="32">
        <f ca="1">ROUND((C152*F152*G152/1000),5)</f>
        <v>97.83</v>
      </c>
      <c r="I152" s="35">
        <v>97.83</v>
      </c>
      <c r="J152" s="31">
        <f ca="1">ROUND(H152*1000,2)</f>
        <v>97830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50.091000000000001</v>
      </c>
      <c r="I155" s="72">
        <f>I156+I157+I158+I159</f>
        <v>50.09</v>
      </c>
      <c r="J155" s="72">
        <f ca="1">J156+J157+J158+J159</f>
        <v>50091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1</v>
      </c>
      <c r="G157" s="31">
        <f ca="1">IF(F157&gt;0,J157/C157/F157,0)</f>
        <v>4174.25</v>
      </c>
      <c r="H157" s="34">
        <f ca="1">ROUND((C157*F157*G157/1000),5)</f>
        <v>50.091000000000001</v>
      </c>
      <c r="I157" s="31">
        <v>50.09</v>
      </c>
      <c r="J157" s="31">
        <f ca="1">ROUND(H157*1000,2)</f>
        <v>50091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64.994</v>
      </c>
      <c r="I169" s="72">
        <f>I170+I171+I172</f>
        <v>64.989999999999995</v>
      </c>
      <c r="J169" s="72">
        <f>J170+J171+J172</f>
        <v>64994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64994</v>
      </c>
      <c r="H170" s="32">
        <v>64.994</v>
      </c>
      <c r="I170" s="35">
        <v>64.989999999999995</v>
      </c>
      <c r="J170" s="31">
        <f>ROUND(H170*1000,2)</f>
        <v>64994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26.696999999999999</v>
      </c>
      <c r="I173" s="72">
        <v>26.7</v>
      </c>
      <c r="J173" s="72">
        <f>ROUND(H173*1000,2)</f>
        <v>26697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24.748999999999999</v>
      </c>
      <c r="I174" s="72">
        <v>24.75</v>
      </c>
      <c r="J174" s="72">
        <f>ROUND(H174*1000,2)</f>
        <v>24749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4.54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4.54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65.400559999999999</v>
      </c>
      <c r="I178" s="72">
        <f>I179+I180+I181</f>
        <v>89.04</v>
      </c>
      <c r="J178" s="72">
        <f>J179+J180+J181</f>
        <v>65400.56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65.400559999999999</v>
      </c>
      <c r="I181" s="31">
        <v>89.04</v>
      </c>
      <c r="J181" s="31">
        <f>ROUND(H181*1000,2)</f>
        <v>65400.56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1673.1689399999996</v>
      </c>
      <c r="I194" s="62">
        <f>I10+I9+I42+I46+I109+I139+I151+I155+I160+I165+I169+I173+I174+I175+I178+I45</f>
        <v>1700.6712599999996</v>
      </c>
      <c r="J194" s="63">
        <f ca="1">J10+J9+J42+J46+J109+J139+J151+J155+J160+J165+J169+J173+J174+J175+J178+J45</f>
        <v>694023.79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1673.16894</v>
      </c>
      <c r="I195" s="31">
        <f>J195/1000</f>
        <v>2035.07088</v>
      </c>
      <c r="J195" s="31">
        <v>2035070.88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1700.6712599999996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334.39962000000037</v>
      </c>
      <c r="J197" s="82">
        <v>934.29366999999991</v>
      </c>
    </row>
    <row r="198" spans="1:75" hidden="1" x14ac:dyDescent="0.25">
      <c r="H198" s="49">
        <f>H9+H10+H42+H45+H46+H109+H139+H151+H155+H160+H165+H169+H173+H174+H175+H178+H182</f>
        <v>1673.1689399999996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B0F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420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52.79</v>
      </c>
      <c r="I9" s="72">
        <v>52.79</v>
      </c>
      <c r="J9" s="72">
        <f>ROUND(H9*1000,2)</f>
        <v>52790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129.37443000000002</v>
      </c>
      <c r="I10" s="76">
        <f>I11+I12+I13+I14+I15+I16+I20+I31+I35+I38+I39+I40+I41+I19</f>
        <v>129.37443000000002</v>
      </c>
      <c r="J10" s="72">
        <f>J11+J12+J13+J14+J15+J16+J20+J31+J35+J38+J39+J40+J41+J19</f>
        <v>129374.43</v>
      </c>
      <c r="K10" s="73">
        <v>179.05744999999999</v>
      </c>
      <c r="L10" s="74">
        <f>H10-K10</f>
        <v>-49.683019999999971</v>
      </c>
      <c r="BW10" s="74">
        <v>179.05744999999999</v>
      </c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57.64</v>
      </c>
      <c r="G11" s="31">
        <v>2.29</v>
      </c>
      <c r="H11" s="34">
        <f>ROUND((F11*G11*K11)/1000,5)</f>
        <v>39.466679999999997</v>
      </c>
      <c r="I11" s="31">
        <f t="shared" ref="I11:I30" si="0">H11</f>
        <v>39.466679999999997</v>
      </c>
      <c r="J11" s="31">
        <f>ROUND(F11*G11*K11,2)</f>
        <v>39466.68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144.1-F11</f>
        <v>86.46</v>
      </c>
      <c r="G12" s="31">
        <v>2</v>
      </c>
      <c r="H12" s="34">
        <f>ROUND((F12*G12*C12)/1000,5)</f>
        <v>8.9918399999999998</v>
      </c>
      <c r="I12" s="31">
        <f t="shared" si="0"/>
        <v>8.9918399999999998</v>
      </c>
      <c r="J12" s="31">
        <f>ROUND(F12*G12*K12,2)</f>
        <v>8991.84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4.9420599999999997</v>
      </c>
      <c r="I16" s="31">
        <f t="shared" si="0"/>
        <v>4.9420599999999997</v>
      </c>
      <c r="J16" s="31">
        <f>J17+J18</f>
        <v>4942.0599999999995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57.64</v>
      </c>
      <c r="G17" s="31">
        <v>3.29</v>
      </c>
      <c r="H17" s="32">
        <f>ROUND((F17*G17*C17)/1000,5)</f>
        <v>2.27563</v>
      </c>
      <c r="I17" s="31">
        <f t="shared" si="0"/>
        <v>2.27563</v>
      </c>
      <c r="J17" s="31">
        <f>ROUND(F17*G17*K17,2)</f>
        <v>2275.63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86.46</v>
      </c>
      <c r="G18" s="31">
        <v>2.57</v>
      </c>
      <c r="H18" s="32">
        <f>ROUND((F18*G18*C18)/1000,5)</f>
        <v>2.6664300000000001</v>
      </c>
      <c r="I18" s="31">
        <f t="shared" si="0"/>
        <v>2.6664300000000001</v>
      </c>
      <c r="J18" s="31">
        <f>ROUND(F18*G18*K18,2)</f>
        <v>2666.43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21.401339999999998</v>
      </c>
      <c r="I20" s="31">
        <f t="shared" si="0"/>
        <v>21.401339999999998</v>
      </c>
      <c r="J20" s="31">
        <f>J21+J22+J23+J24+J25+J26+J27+J28+J29+J30</f>
        <v>21401.34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600</v>
      </c>
      <c r="G21" s="31">
        <v>2.81</v>
      </c>
      <c r="H21" s="32">
        <f t="shared" ref="H21:H30" si="1">ROUND((F21*G21*K21)/1000,5)</f>
        <v>20.456800000000001</v>
      </c>
      <c r="I21" s="31">
        <f t="shared" si="0"/>
        <v>20.456800000000001</v>
      </c>
      <c r="J21" s="31">
        <f t="shared" ref="J21:J30" si="2">ROUND(F21*G21*K21,2)</f>
        <v>20456.8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604</v>
      </c>
      <c r="G26" s="31">
        <v>2.64</v>
      </c>
      <c r="H26" s="32">
        <f t="shared" si="1"/>
        <v>0.15840000000000001</v>
      </c>
      <c r="I26" s="31">
        <f t="shared" si="0"/>
        <v>0.15840000000000001</v>
      </c>
      <c r="J26" s="31">
        <f t="shared" si="2"/>
        <v>158.4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605</v>
      </c>
      <c r="G27" s="31">
        <v>5.07</v>
      </c>
      <c r="H27" s="32">
        <f t="shared" si="1"/>
        <v>0.24335999999999999</v>
      </c>
      <c r="I27" s="31">
        <f t="shared" si="0"/>
        <v>0.24335999999999999</v>
      </c>
      <c r="J27" s="31">
        <f t="shared" si="2"/>
        <v>243.36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606</v>
      </c>
      <c r="G28" s="31">
        <v>2.52</v>
      </c>
      <c r="H28" s="32">
        <f t="shared" si="1"/>
        <v>5.0400000000000002E-3</v>
      </c>
      <c r="I28" s="31">
        <f t="shared" si="0"/>
        <v>5.0400000000000002E-3</v>
      </c>
      <c r="J28" s="31">
        <f t="shared" si="2"/>
        <v>5.04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11.8932</v>
      </c>
      <c r="I31" s="31">
        <f>I32+I33+I34</f>
        <v>11.8932</v>
      </c>
      <c r="J31" s="31">
        <f>J32+J33+J34</f>
        <v>11893.199999999999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440</v>
      </c>
      <c r="G32" s="31">
        <v>2.0099999999999998</v>
      </c>
      <c r="H32" s="32">
        <f>ROUND(F32*G32*K32/1000,5)</f>
        <v>1.7687999999999999</v>
      </c>
      <c r="I32" s="31">
        <f>H32</f>
        <v>1.7687999999999999</v>
      </c>
      <c r="J32" s="31">
        <f>ROUND(H32*1000,2)</f>
        <v>1768.8</v>
      </c>
      <c r="K32" s="3">
        <v>2</v>
      </c>
      <c r="L32" s="38"/>
      <c r="M32" s="38">
        <v>440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440</v>
      </c>
      <c r="G33" s="31">
        <v>7.67</v>
      </c>
      <c r="H33" s="32">
        <f>ROUND(G33*F33*K33/1000,5)</f>
        <v>10.1244</v>
      </c>
      <c r="I33" s="31">
        <f>H33</f>
        <v>10.1244</v>
      </c>
      <c r="J33" s="31">
        <f>ROUND(H33*1000,2)</f>
        <v>10124.4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440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440</v>
      </c>
      <c r="G38" s="31">
        <v>1.65</v>
      </c>
      <c r="H38" s="32">
        <f>ROUND((F38*G38*K38)/1000,5)</f>
        <v>0.72599999999999998</v>
      </c>
      <c r="I38" s="31">
        <f>H38</f>
        <v>0.72599999999999998</v>
      </c>
      <c r="J38" s="31">
        <f>ROUND(F38*G38*K38,2)</f>
        <v>726</v>
      </c>
      <c r="K38" s="3">
        <v>1</v>
      </c>
      <c r="L38" s="38">
        <f>M37+M38</f>
        <v>440</v>
      </c>
      <c r="M38" s="38">
        <v>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26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f>IF(N43&gt;0,ROUND(N43*1,2),ROUND(N43*1,2))</f>
        <v>0.1</v>
      </c>
      <c r="G43" s="31">
        <v>0</v>
      </c>
      <c r="H43" s="32">
        <f>ROUND((F43*G43*K43)/1000,5)</f>
        <v>0</v>
      </c>
      <c r="I43" s="31">
        <f>H43</f>
        <v>0</v>
      </c>
      <c r="J43" s="31">
        <f>ROUND(H43*1000,2)</f>
        <v>0</v>
      </c>
      <c r="K43" s="3">
        <v>365</v>
      </c>
      <c r="L43" s="38"/>
      <c r="M43" s="38"/>
      <c r="N43" s="4">
        <f>ROUND(R42*1.45/365,3)</f>
        <v>0.10299999999999999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27.856197000000009</v>
      </c>
      <c r="I46" s="71">
        <f>I47+I53+I63+I68+I77+I85+I98+I103</f>
        <v>27.856197000000009</v>
      </c>
      <c r="J46" s="72">
        <f>J47+J53+J63+J68+J77+J85+J98+J103</f>
        <v>27020.51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1.3928099999999999</v>
      </c>
      <c r="I47" s="25">
        <f>I48+I49+I50+I51+I52</f>
        <v>0</v>
      </c>
      <c r="J47" s="23">
        <f>J48+J49+J50+J51+J52</f>
        <v>1392.81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0.83569000000000004</v>
      </c>
      <c r="I49" s="31"/>
      <c r="J49" s="31">
        <f>ROUND(H49*1000,2)</f>
        <v>835.69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0.55711999999999995</v>
      </c>
      <c r="I50" s="31"/>
      <c r="J50" s="31">
        <f>ROUND(H50*1000,2)</f>
        <v>557.12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1.9499299999999999</v>
      </c>
      <c r="I53" s="26">
        <f>I54+I55+I56+I57+I58+I59+I60+I61+I62</f>
        <v>0</v>
      </c>
      <c r="J53" s="23">
        <f>J54+J55+J56+J57+J58+J59+J60+J61+J62</f>
        <v>1949.93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1.9499299999999999</v>
      </c>
      <c r="I59" s="31"/>
      <c r="J59" s="31">
        <f t="shared" si="3"/>
        <v>1949.93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2.5070600000000001</v>
      </c>
      <c r="I68" s="26">
        <f>I69+I70+I71+I72+I75+I76</f>
        <v>0</v>
      </c>
      <c r="J68" s="23">
        <f>J69+J70+J71+J72+J73+J74+J75+J76</f>
        <v>2507.06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2.5070600000000001</v>
      </c>
      <c r="I76" s="31"/>
      <c r="J76" s="31">
        <f>ROUND(H76*1000,2)</f>
        <v>2507.06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3.8998699999999999</v>
      </c>
      <c r="I77" s="26">
        <f>I78+I79+I80+I81+I82+I83+I84</f>
        <v>0</v>
      </c>
      <c r="J77" s="23">
        <f>J78+J79+J80+J81+J82+J83+J84</f>
        <v>3064.1800000000003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1.9499299999999999</v>
      </c>
      <c r="I78" s="31"/>
      <c r="J78" s="31">
        <f t="shared" ref="J78:J83" si="4">ROUND(H78*1000,2)</f>
        <v>1949.93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1.11425</v>
      </c>
      <c r="I81" s="31"/>
      <c r="J81" s="31">
        <f t="shared" si="4"/>
        <v>1114.25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0.83569000000000004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9.4710999999999999</v>
      </c>
      <c r="I85" s="26">
        <f>I86+I87+I88+I89+I90+I91+I92+I93+I94+I95+I96+I97</f>
        <v>0</v>
      </c>
      <c r="J85" s="23">
        <f>J86+J87+J88+J89+J90+J91+J92+J93+J94+J95+J96+J97</f>
        <v>9471.0999999999985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3.34274</v>
      </c>
      <c r="I90" s="31"/>
      <c r="J90" s="31">
        <f t="shared" si="5"/>
        <v>3342.74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4.4569900000000002</v>
      </c>
      <c r="I96" s="31"/>
      <c r="J96" s="31">
        <f t="shared" si="5"/>
        <v>4456.99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1.67137</v>
      </c>
      <c r="I97" s="31"/>
      <c r="J97" s="31">
        <f t="shared" si="5"/>
        <v>1671.37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1.11425</v>
      </c>
      <c r="I98" s="26">
        <f>I99+I100+I101+I102</f>
        <v>0</v>
      </c>
      <c r="J98" s="23">
        <f>J99+J100+J101+J102</f>
        <v>1114.25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1.11425</v>
      </c>
      <c r="I99" s="31">
        <v>0</v>
      </c>
      <c r="J99" s="31">
        <f>ROUND(H99*1000,2)</f>
        <v>1114.25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7.5211770000000104</v>
      </c>
      <c r="I103" s="25">
        <f>I104+I105+I106+I107+I108</f>
        <v>27.856197000000009</v>
      </c>
      <c r="J103" s="23">
        <f>J104+J105+J106+J107+J108</f>
        <v>7521.18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1.8106500000000001</v>
      </c>
      <c r="I106" s="31"/>
      <c r="J106" s="31">
        <f>ROUND(H106*1000,2)</f>
        <v>1810.65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5.7105270000000106</v>
      </c>
      <c r="I108" s="34">
        <f>J197-I138-H181</f>
        <v>27.856197000000009</v>
      </c>
      <c r="J108" s="31">
        <f>ROUND(H108*1000,2)</f>
        <v>5710.53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103.32872300000001</v>
      </c>
      <c r="I109" s="71">
        <f>I110+I111+I112+I113+I114+I115+I116+I117+I118+I119+I120+I121+I122+I123+I124+I125+I126+I127+I128+I129+I130+I131+I132+I133+I134+I135+I136+I137+I138</f>
        <v>103.32972300000002</v>
      </c>
      <c r="J109" s="72">
        <f>J110+J111+J112+J113+J114+J115+J116+J117+J118+J119+J120+J121+J122+J123+J124+J125+J126+J127+J128+J129+J130+J131+J132+J133+J134+J135+J136+J137+J138</f>
        <v>97394.150000000009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4238.9900000000007</v>
      </c>
      <c r="H110" s="33">
        <f>ROUND(($I$138*0.05),5)</f>
        <v>4.2389900000000003</v>
      </c>
      <c r="I110" s="31"/>
      <c r="J110" s="31">
        <f t="shared" ref="J110:J137" si="6">ROUND(H110*1000,2)</f>
        <v>4238.99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21194.93</v>
      </c>
      <c r="H111" s="33">
        <f>ROUND(($I$138*0.25),5)</f>
        <v>21.194929999999999</v>
      </c>
      <c r="I111" s="31"/>
      <c r="J111" s="31">
        <f t="shared" si="6"/>
        <v>21194.93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10173.57</v>
      </c>
      <c r="H116" s="32">
        <f>ROUND(($I$138*0.12),5)</f>
        <v>10.17357</v>
      </c>
      <c r="I116" s="31"/>
      <c r="J116" s="31">
        <f t="shared" si="6"/>
        <v>10173.57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18549</v>
      </c>
      <c r="H121" s="34">
        <v>18.548999999999999</v>
      </c>
      <c r="I121" s="31">
        <v>18.55</v>
      </c>
      <c r="J121" s="31">
        <f t="shared" si="6"/>
        <v>18549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12716.960000000001</v>
      </c>
      <c r="H125" s="32">
        <f>ROUND(($I$138*0.15),5)</f>
        <v>12.71696</v>
      </c>
      <c r="I125" s="31"/>
      <c r="J125" s="31">
        <f t="shared" si="6"/>
        <v>12716.96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9325.77</v>
      </c>
      <c r="H126" s="32">
        <f>ROUND(($I$138*0.11),5)</f>
        <v>9.3257700000000003</v>
      </c>
      <c r="I126" s="31"/>
      <c r="J126" s="31">
        <f t="shared" si="6"/>
        <v>9325.77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5934.5800000000008</v>
      </c>
      <c r="H128" s="32">
        <f>ROUND(($I$138*0.07),5)</f>
        <v>5.9345800000000004</v>
      </c>
      <c r="I128" s="31"/>
      <c r="J128" s="31">
        <f t="shared" si="6"/>
        <v>5934.58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15260.35</v>
      </c>
      <c r="H129" s="32">
        <f>ROUND(($I$138*0.18),5)</f>
        <v>15.260350000000001</v>
      </c>
      <c r="I129" s="31"/>
      <c r="J129" s="31">
        <f t="shared" si="6"/>
        <v>15260.35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5.9345730000000199</v>
      </c>
      <c r="I138" s="34">
        <f>J197*0.7</f>
        <v>84.779723000000018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33.582000000000001</v>
      </c>
      <c r="I151" s="72">
        <f>I152+I153+I154</f>
        <v>33.58</v>
      </c>
      <c r="J151" s="72">
        <f ca="1">J152+J153+J154</f>
        <v>33582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2798.5</v>
      </c>
      <c r="H152" s="32">
        <f ca="1">ROUND((C152*F152*G152/1000),5)</f>
        <v>33.582000000000001</v>
      </c>
      <c r="I152" s="35">
        <v>33.58</v>
      </c>
      <c r="J152" s="31">
        <f ca="1">ROUND(H152*1000,2)</f>
        <v>33582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14.808999999999999</v>
      </c>
      <c r="I169" s="72">
        <f>I170+I171+I172</f>
        <v>14.81</v>
      </c>
      <c r="J169" s="72">
        <f>J170+J171+J172</f>
        <v>14809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14809</v>
      </c>
      <c r="H170" s="32">
        <v>14.808999999999999</v>
      </c>
      <c r="I170" s="35">
        <v>14.81</v>
      </c>
      <c r="J170" s="31">
        <f>ROUND(H170*1000,2)</f>
        <v>14809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61.493000000000002</v>
      </c>
      <c r="I173" s="72">
        <v>61.49</v>
      </c>
      <c r="J173" s="72">
        <f>ROUND(H173*1000,2)</f>
        <v>61493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5.14</v>
      </c>
      <c r="I174" s="72">
        <v>5.14</v>
      </c>
      <c r="J174" s="72">
        <f>ROUND(H174*1000,2)</f>
        <v>5140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8.4779699999999991</v>
      </c>
      <c r="I178" s="72">
        <f>I179+I180+I181</f>
        <v>19.309999999999999</v>
      </c>
      <c r="J178" s="72">
        <f>J179+J180+J181</f>
        <v>8477.9699999999993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8.4779699999999991</v>
      </c>
      <c r="I181" s="31">
        <v>19.309999999999999</v>
      </c>
      <c r="J181" s="31">
        <f>ROUND(H181*1000,2)</f>
        <v>8477.9699999999993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439.10519999999997</v>
      </c>
      <c r="I194" s="62">
        <f>I10+I9+I42+I46+I109+I139+I151+I155+I160+I165+I169+I173+I174+I175+I178+I45</f>
        <v>449.94423</v>
      </c>
      <c r="J194" s="63">
        <f ca="1">J10+J9+J42+J46+J109+J139+J151+J155+J160+J165+J169+J173+J174+J175+J178+J45</f>
        <v>278754.26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439.10520000000002</v>
      </c>
      <c r="I195" s="31">
        <f>J195/1000</f>
        <v>439.10520000000002</v>
      </c>
      <c r="J195" s="31">
        <v>439105.2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449.94423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-10.83902999999998</v>
      </c>
      <c r="J197" s="82">
        <v>121.11389000000003</v>
      </c>
    </row>
    <row r="198" spans="1:75" hidden="1" x14ac:dyDescent="0.25">
      <c r="H198" s="49">
        <f>H9+H10+H42+H45+H46+H109+H139+H151+H155+H160+H165+H169+H173+H174+H175+H178+H182</f>
        <v>439.10519999999997</v>
      </c>
      <c r="J198" s="51"/>
    </row>
    <row r="199" spans="1:75" hidden="1" x14ac:dyDescent="0.25">
      <c r="H199" s="49">
        <f>-H194-H195</f>
        <v>-878.21039999999994</v>
      </c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>
    <tabColor rgb="FF00B0F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155.30000000000001</v>
      </c>
      <c r="I9" s="72">
        <v>155.30000000000001</v>
      </c>
      <c r="J9" s="72">
        <f>ROUND(H9*1000,2)</f>
        <v>155300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131.41555</v>
      </c>
      <c r="I10" s="76">
        <f>I11+I12+I13+I14+I15+I16+I20+I31+I35+I38+I39+I40+I41+I19</f>
        <v>131.41555</v>
      </c>
      <c r="J10" s="72">
        <f>J11+J12+J13+J14+J15+J16+J20+J31+J35+J38+J39+J40+J41+J19</f>
        <v>131415.55000000002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106.28</v>
      </c>
      <c r="G11" s="31">
        <v>2.04</v>
      </c>
      <c r="H11" s="34">
        <f>ROUND((F11*G11*K11)/1000,5)</f>
        <v>64.826549999999997</v>
      </c>
      <c r="I11" s="31">
        <f>H11</f>
        <v>64.826549999999997</v>
      </c>
      <c r="J11" s="31">
        <f>ROUND(F11*G11*K11,2)</f>
        <v>64826.55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159.41999999999999</v>
      </c>
      <c r="G12" s="31">
        <v>1.78</v>
      </c>
      <c r="H12" s="34">
        <f>ROUND((F12*G12*C12)/1000,5)</f>
        <v>14.75592</v>
      </c>
      <c r="I12" s="31">
        <f>H12</f>
        <v>14.75592</v>
      </c>
      <c r="J12" s="31">
        <f>ROUND(F12*G12*K12,2)</f>
        <v>14755.92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8.4556400000000007</v>
      </c>
      <c r="I16" s="31">
        <f t="shared" si="0"/>
        <v>8.4556400000000007</v>
      </c>
      <c r="J16" s="31">
        <f>J17+J18</f>
        <v>8455.64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106.28</v>
      </c>
      <c r="G17" s="31">
        <v>2.88</v>
      </c>
      <c r="H17" s="32">
        <f>ROUND((F17*G17*C17)/1000,5)</f>
        <v>3.6730399999999999</v>
      </c>
      <c r="I17" s="31">
        <f t="shared" si="0"/>
        <v>3.6730399999999999</v>
      </c>
      <c r="J17" s="31">
        <f>ROUND(F17*G17*K17,2)</f>
        <v>3673.04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159.41999999999999</v>
      </c>
      <c r="G18" s="31">
        <v>2.5</v>
      </c>
      <c r="H18" s="32">
        <f>ROUND((F18*G18*C18)/1000,5)</f>
        <v>4.7826000000000004</v>
      </c>
      <c r="I18" s="31">
        <f t="shared" si="0"/>
        <v>4.7826000000000004</v>
      </c>
      <c r="J18" s="31">
        <f>ROUND(F18*G18*K18,2)</f>
        <v>4782.6000000000004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12.875840000000002</v>
      </c>
      <c r="I20" s="31">
        <f t="shared" si="0"/>
        <v>12.875840000000002</v>
      </c>
      <c r="J20" s="31">
        <f>J21+J22+J23+J24+J25+J26+J27+J28+J29+J30</f>
        <v>12875.840000000004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4016.33</v>
      </c>
      <c r="G21" s="31">
        <v>2.81</v>
      </c>
      <c r="H21" s="32">
        <f t="shared" ref="H21:H30" si="1">ROUND((F21*G21*K21)/1000,5)</f>
        <v>11.28589</v>
      </c>
      <c r="I21" s="31">
        <f t="shared" si="0"/>
        <v>11.28589</v>
      </c>
      <c r="J21" s="31">
        <f t="shared" ref="J21:J30" si="2">ROUND(F21*G21*K21,2)</f>
        <v>11285.89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836</v>
      </c>
      <c r="G26" s="31">
        <v>2.64</v>
      </c>
      <c r="H26" s="32">
        <f t="shared" si="1"/>
        <v>0.42087000000000002</v>
      </c>
      <c r="I26" s="31">
        <f t="shared" si="0"/>
        <v>0.42087000000000002</v>
      </c>
      <c r="J26" s="31">
        <f t="shared" si="2"/>
        <v>420.87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24.029669999999999</v>
      </c>
      <c r="I31" s="31">
        <f>I32+I33+I34</f>
        <v>24.029669999999999</v>
      </c>
      <c r="J31" s="31">
        <f>J32+J33+J34</f>
        <v>24029.67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889</v>
      </c>
      <c r="G32" s="31">
        <v>2.0099999999999998</v>
      </c>
      <c r="H32" s="32">
        <f>ROUND(F32*G32*K32/1000,5)</f>
        <v>3.5737800000000002</v>
      </c>
      <c r="I32" s="31">
        <f>H32</f>
        <v>3.5737800000000002</v>
      </c>
      <c r="J32" s="31">
        <f>ROUND(H32*1000,2)</f>
        <v>3573.78</v>
      </c>
      <c r="K32" s="3">
        <v>2</v>
      </c>
      <c r="L32" s="38"/>
      <c r="M32" s="38">
        <v>889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889</v>
      </c>
      <c r="G33" s="31">
        <v>7.67</v>
      </c>
      <c r="H33" s="32">
        <f>ROUND(G33*F33*K33/1000,5)</f>
        <v>20.45589</v>
      </c>
      <c r="I33" s="31">
        <f>H33</f>
        <v>20.45589</v>
      </c>
      <c r="J33" s="31">
        <f>ROUND(H33*1000,2)</f>
        <v>20455.89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584.79999999999995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1315.8</v>
      </c>
      <c r="G38" s="31">
        <v>1.65</v>
      </c>
      <c r="H38" s="32">
        <f>ROUND((F38*G38*K38)/1000,5)</f>
        <v>2.1710699999999998</v>
      </c>
      <c r="I38" s="31">
        <f>H38</f>
        <v>2.1710699999999998</v>
      </c>
      <c r="J38" s="31">
        <f>ROUND(F38*G38*K38,2)</f>
        <v>2171.0700000000002</v>
      </c>
      <c r="K38" s="3">
        <v>1</v>
      </c>
      <c r="L38" s="38">
        <f>M37+M38</f>
        <v>1315.8</v>
      </c>
      <c r="M38" s="38">
        <v>731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78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v>0</v>
      </c>
      <c r="G43" s="31">
        <v>222.21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0.31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55.815546999999995</v>
      </c>
      <c r="I46" s="71">
        <f>I47+I53+I63+I68+I77+I85+I98+I103</f>
        <v>55.815546999999995</v>
      </c>
      <c r="J46" s="72">
        <f>J47+J53+J63+J68+J77+J85+J98+J103</f>
        <v>54141.080000000009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2.7907799999999998</v>
      </c>
      <c r="I47" s="25">
        <f>I48+I49+I50+I51+I52</f>
        <v>0</v>
      </c>
      <c r="J47" s="23">
        <f>J48+J49+J50+J51+J52</f>
        <v>2790.7799999999997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1.6744699999999999</v>
      </c>
      <c r="I49" s="31"/>
      <c r="J49" s="31">
        <f>ROUND(H49*1000,2)</f>
        <v>1674.47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1.1163099999999999</v>
      </c>
      <c r="I50" s="31"/>
      <c r="J50" s="31">
        <f>ROUND(H50*1000,2)</f>
        <v>1116.31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3.9070900000000002</v>
      </c>
      <c r="I53" s="26">
        <f>I54+I55+I56+I57+I58+I59+I60+I61+I62</f>
        <v>0</v>
      </c>
      <c r="J53" s="23">
        <f>J54+J55+J56+J57+J58+J59+J60+J61+J62</f>
        <v>3907.09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3.9070900000000002</v>
      </c>
      <c r="I59" s="31"/>
      <c r="J59" s="31">
        <f t="shared" si="3"/>
        <v>3907.09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5.0233999999999996</v>
      </c>
      <c r="I68" s="26">
        <f>I69+I70+I71+I72+I75+I76</f>
        <v>0</v>
      </c>
      <c r="J68" s="23">
        <f>J69+J70+J71+J72+J73+J74+J75+J76</f>
        <v>5023.3999999999996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5.0233999999999996</v>
      </c>
      <c r="I76" s="31"/>
      <c r="J76" s="31">
        <f>ROUND(H76*1000,2)</f>
        <v>5023.3999999999996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7.8141800000000003</v>
      </c>
      <c r="I77" s="26">
        <f>I78+I79+I80+I81+I82+I83+I84</f>
        <v>0</v>
      </c>
      <c r="J77" s="23">
        <f>J78+J79+J80+J81+J82+J83+J84</f>
        <v>6139.71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3.9070900000000002</v>
      </c>
      <c r="I78" s="31"/>
      <c r="J78" s="31">
        <f t="shared" ref="J78:J83" si="4">ROUND(H78*1000,2)</f>
        <v>3907.09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2.2326199999999998</v>
      </c>
      <c r="I81" s="31"/>
      <c r="J81" s="31">
        <f t="shared" si="4"/>
        <v>2232.62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1.6744699999999999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18.97729</v>
      </c>
      <c r="I85" s="26">
        <f>I86+I87+I88+I89+I90+I91+I92+I93+I94+I95+I96+I97</f>
        <v>0</v>
      </c>
      <c r="J85" s="23">
        <f>J86+J87+J88+J89+J90+J91+J92+J93+J94+J95+J96+J97</f>
        <v>18977.29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6.69787</v>
      </c>
      <c r="I90" s="31"/>
      <c r="J90" s="31">
        <f t="shared" si="5"/>
        <v>6697.87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8.9304900000000007</v>
      </c>
      <c r="I96" s="31"/>
      <c r="J96" s="31">
        <f t="shared" si="5"/>
        <v>8930.49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3.3489300000000002</v>
      </c>
      <c r="I97" s="31"/>
      <c r="J97" s="31">
        <f t="shared" si="5"/>
        <v>3348.93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2.2326199999999998</v>
      </c>
      <c r="I98" s="26">
        <f>I99+I100+I101+I102</f>
        <v>0</v>
      </c>
      <c r="J98" s="23">
        <f>J99+J100+J101+J102</f>
        <v>2232.62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2.2326199999999998</v>
      </c>
      <c r="I99" s="31">
        <v>0</v>
      </c>
      <c r="J99" s="31">
        <f>ROUND(H99*1000,2)</f>
        <v>2232.62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15.070186999999997</v>
      </c>
      <c r="I103" s="25">
        <f>I104+I105+I106+I107+I108</f>
        <v>55.815546999999995</v>
      </c>
      <c r="J103" s="23">
        <f>J104+J105+J106+J107+J108</f>
        <v>15070.19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3.6280100000000002</v>
      </c>
      <c r="I106" s="31"/>
      <c r="J106" s="31">
        <f>ROUND(H106*1000,2)</f>
        <v>3628.01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11.442176999999997</v>
      </c>
      <c r="I108" s="34">
        <f>J197-I138-H181</f>
        <v>55.815546999999995</v>
      </c>
      <c r="J108" s="31">
        <f>ROUND(H108*1000,2)</f>
        <v>11442.18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178.08640300000002</v>
      </c>
      <c r="I109" s="71">
        <f>I110+I111+I112+I113+I114+I115+I116+I117+I118+I119+I120+I121+I122+I123+I124+I125+I126+I127+I128+I129+I130+I131+I132+I133+I134+I135+I136+I137+I138</f>
        <v>178.083403</v>
      </c>
      <c r="J109" s="72">
        <f>J110+J111+J112+J113+J114+J115+J116+J117+J118+J119+J120+J121+J122+J123+J124+J125+J126+J127+J128+J129+J130+J131+J132+J133+J134+J135+J136+J137+J138</f>
        <v>166195.25999999998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8493.67</v>
      </c>
      <c r="H110" s="33">
        <f>ROUND(($I$138*0.05),5)</f>
        <v>8.4936699999999998</v>
      </c>
      <c r="I110" s="31"/>
      <c r="J110" s="31">
        <f t="shared" ref="J110:J137" si="6">ROUND(H110*1000,2)</f>
        <v>8493.67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42468.35</v>
      </c>
      <c r="H111" s="33">
        <f>ROUND(($I$138*0.25),5)</f>
        <v>42.468350000000001</v>
      </c>
      <c r="I111" s="31"/>
      <c r="J111" s="31">
        <f t="shared" si="6"/>
        <v>42468.35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20384.810000000001</v>
      </c>
      <c r="H116" s="32">
        <f>ROUND(($I$138*0.12),5)</f>
        <v>20.384810000000002</v>
      </c>
      <c r="I116" s="31"/>
      <c r="J116" s="31">
        <f t="shared" si="6"/>
        <v>20384.810000000001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8213</v>
      </c>
      <c r="H121" s="34">
        <v>8.2129999999999992</v>
      </c>
      <c r="I121" s="31">
        <v>8.2100000000000009</v>
      </c>
      <c r="J121" s="31">
        <f t="shared" si="6"/>
        <v>8213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25481.010000000002</v>
      </c>
      <c r="H125" s="32">
        <f>ROUND(($I$138*0.15),5)</f>
        <v>25.481010000000001</v>
      </c>
      <c r="I125" s="31"/>
      <c r="J125" s="31">
        <f t="shared" si="6"/>
        <v>25481.01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18686.07</v>
      </c>
      <c r="H126" s="32">
        <f>ROUND(($I$138*0.11),5)</f>
        <v>18.686070000000001</v>
      </c>
      <c r="I126" s="31"/>
      <c r="J126" s="31">
        <f t="shared" si="6"/>
        <v>18686.07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11891.14</v>
      </c>
      <c r="H128" s="32">
        <f>ROUND(($I$138*0.07),5)</f>
        <v>11.89114</v>
      </c>
      <c r="I128" s="31"/>
      <c r="J128" s="31">
        <f t="shared" si="6"/>
        <v>11891.14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30577.21</v>
      </c>
      <c r="H129" s="32">
        <f>ROUND(($I$138*0.18),5)</f>
        <v>30.577210000000001</v>
      </c>
      <c r="I129" s="31"/>
      <c r="J129" s="31">
        <f t="shared" si="6"/>
        <v>30577.21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11.891142999999985</v>
      </c>
      <c r="I138" s="34">
        <f>J197*0.7</f>
        <v>169.873403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59.038080000000001</v>
      </c>
      <c r="I151" s="72">
        <f>I152+I153+I154</f>
        <v>59.04</v>
      </c>
      <c r="J151" s="72">
        <f ca="1">J152+J153+J154</f>
        <v>59038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2459.92</v>
      </c>
      <c r="H152" s="32">
        <f ca="1">ROUND((C152*F152*G152/1000),5)</f>
        <v>59.038080000000001</v>
      </c>
      <c r="I152" s="35">
        <v>59.04</v>
      </c>
      <c r="J152" s="31">
        <f ca="1">ROUND(H152*1000,2)</f>
        <v>59038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17.251000000000001</v>
      </c>
      <c r="I165" s="72">
        <f>I166+I167+I168</f>
        <v>17.25</v>
      </c>
      <c r="J165" s="72">
        <f>J166+J167+J168</f>
        <v>17251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17251</v>
      </c>
      <c r="H166" s="34">
        <v>17.251000000000001</v>
      </c>
      <c r="I166" s="31">
        <v>17.25</v>
      </c>
      <c r="J166" s="31">
        <f>ROUND(H166*1000,2)</f>
        <v>17251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43.57</v>
      </c>
      <c r="I169" s="72">
        <f>I170+I171+I172</f>
        <v>43.57</v>
      </c>
      <c r="J169" s="72">
        <f>J170+J171+J172</f>
        <v>43570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43570</v>
      </c>
      <c r="H170" s="32">
        <v>43.57</v>
      </c>
      <c r="I170" s="35">
        <v>43.57</v>
      </c>
      <c r="J170" s="31">
        <f>ROUND(H170*1000,2)</f>
        <v>43570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110.398</v>
      </c>
      <c r="I173" s="72">
        <v>110.4</v>
      </c>
      <c r="J173" s="72">
        <f>ROUND(H173*1000,2)</f>
        <v>110398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10.891999999999999</v>
      </c>
      <c r="I174" s="72">
        <v>10.89</v>
      </c>
      <c r="J174" s="72">
        <f>ROUND(H174*1000,2)</f>
        <v>10892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16.98734</v>
      </c>
      <c r="I178" s="72">
        <f>I179+I180+I181</f>
        <v>56.81</v>
      </c>
      <c r="J178" s="72">
        <f>J179+J180+J181</f>
        <v>16987.34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16.98734</v>
      </c>
      <c r="I181" s="31">
        <v>56.81</v>
      </c>
      <c r="J181" s="31">
        <f>ROUND(H181*1000,2)</f>
        <v>16987.34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778.75392000000022</v>
      </c>
      <c r="I194" s="62">
        <f>I10+I9+I42+I46+I109+I139+I151+I155+I160+I165+I169+I173+I174+I175+I178+I45</f>
        <v>818.57449999999994</v>
      </c>
      <c r="J194" s="63">
        <f ca="1">J10+J9+J42+J46+J109+J139+J151+J155+J160+J165+J169+J173+J174+J175+J178+J45</f>
        <v>522976.83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778.75391999999999</v>
      </c>
      <c r="I195" s="31">
        <f>J195/1000</f>
        <v>1165.0375800000002</v>
      </c>
      <c r="J195" s="31">
        <v>1165037.58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818.57449999999994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346.46308000000022</v>
      </c>
      <c r="J197" s="82">
        <v>242.67628999999999</v>
      </c>
    </row>
    <row r="198" spans="1:75" hidden="1" x14ac:dyDescent="0.25">
      <c r="H198" s="49">
        <f>H9+H10+H42+H45+H46+H109+H139+H151+H155+H160+H165+H169+H173+H174+H175+H178+H182</f>
        <v>778.75392000000022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>
    <tabColor rgb="FF92D050"/>
    <pageSetUpPr fitToPage="1"/>
  </sheetPr>
  <dimension ref="A1:CQ209"/>
  <sheetViews>
    <sheetView topLeftCell="A179" zoomScale="77" zoomScaleNormal="77" workbookViewId="0">
      <selection activeCell="DR212" sqref="DR212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18.948219999999999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52.030614000000007</v>
      </c>
      <c r="I9" s="72">
        <v>122.07</v>
      </c>
      <c r="J9" s="72">
        <f>ROUND(H9*1000,2)</f>
        <v>52030.61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96.20599</v>
      </c>
      <c r="I10" s="76">
        <f>I11+I12+I13+I14+I15+I16+I20+I31+I35+I38+I39+I40+I41+I19</f>
        <v>96.205990000000014</v>
      </c>
      <c r="J10" s="72">
        <f>J11+J12+J13+J14+J15+J16+J20+J31+J35+J38+J39+J40+J41+J19</f>
        <v>81819.319999999992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69.16</v>
      </c>
      <c r="G11" s="31">
        <v>1.67</v>
      </c>
      <c r="H11" s="34">
        <f>ROUND((F11*G11*K11)/1000,5)</f>
        <v>34.533659999999998</v>
      </c>
      <c r="I11" s="31">
        <f>H11</f>
        <v>34.533659999999998</v>
      </c>
      <c r="J11" s="31">
        <f>ROUND(F11*G11*K11,2)</f>
        <v>34533.660000000003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172.9-F11</f>
        <v>103.74000000000001</v>
      </c>
      <c r="G12" s="31">
        <v>1.27</v>
      </c>
      <c r="H12" s="34">
        <f>ROUND((F12*G12*C12)/1000,5)</f>
        <v>13.701980000000001</v>
      </c>
      <c r="I12" s="31">
        <f>H12</f>
        <v>13.701980000000001</v>
      </c>
      <c r="J12" s="31">
        <f>ROUND(F12*G12*K12,2)</f>
        <v>6850.99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15.071349999999999</v>
      </c>
      <c r="I16" s="31">
        <f t="shared" ref="I16:I29" si="0">H16</f>
        <v>15.071349999999999</v>
      </c>
      <c r="J16" s="31">
        <f>J17+J18</f>
        <v>7535.67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69.16</v>
      </c>
      <c r="G17" s="31">
        <v>4.07</v>
      </c>
      <c r="H17" s="32">
        <f>ROUND((F17*G17*C17)/1000,5)</f>
        <v>6.7555500000000004</v>
      </c>
      <c r="I17" s="31">
        <f t="shared" si="0"/>
        <v>6.7555500000000004</v>
      </c>
      <c r="J17" s="31">
        <f>ROUND(F17*G17*K17,2)</f>
        <v>3377.77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103.74000000000001</v>
      </c>
      <c r="G18" s="31">
        <v>3.34</v>
      </c>
      <c r="H18" s="32">
        <f>ROUND((F18*G18*C18)/1000,5)</f>
        <v>8.3157999999999994</v>
      </c>
      <c r="I18" s="31">
        <f t="shared" si="0"/>
        <v>8.3157999999999994</v>
      </c>
      <c r="J18" s="31">
        <f>ROUND(F18*G18*K18,2)</f>
        <v>4157.8999999999996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9.8249200000000023</v>
      </c>
      <c r="I20" s="31">
        <f t="shared" si="0"/>
        <v>9.8249200000000023</v>
      </c>
      <c r="J20" s="31">
        <f>J21+J22+J23+J24+J25+J26+J27+J28+J29+J30</f>
        <v>9824.9200000000037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837</v>
      </c>
      <c r="G21" s="31">
        <v>2.81</v>
      </c>
      <c r="H21" s="32">
        <f t="shared" ref="H21:H30" si="1">ROUND((F21*G21*K21)/1000,5)</f>
        <v>9.0875400000000006</v>
      </c>
      <c r="I21" s="31">
        <f t="shared" si="0"/>
        <v>9.0875400000000006</v>
      </c>
      <c r="J21" s="31">
        <f t="shared" ref="J21:J29" si="2">ROUND(F21*G21*K21,2)</f>
        <v>9087.5400000000009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838</v>
      </c>
      <c r="G26" s="31">
        <v>2.64</v>
      </c>
      <c r="H26" s="32">
        <f t="shared" si="1"/>
        <v>0.27387</v>
      </c>
      <c r="I26" s="31">
        <f t="shared" si="0"/>
        <v>0.27387</v>
      </c>
      <c r="J26" s="31">
        <f t="shared" si="2"/>
        <v>273.87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>
        <v>0</v>
      </c>
      <c r="G29" s="31">
        <v>2.0499999999999998</v>
      </c>
      <c r="H29" s="32">
        <f t="shared" si="1"/>
        <v>0</v>
      </c>
      <c r="I29" s="31">
        <f t="shared" si="0"/>
        <v>0</v>
      </c>
      <c r="J29" s="31">
        <f t="shared" si="2"/>
        <v>0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22.434899999999999</v>
      </c>
      <c r="I31" s="31">
        <f>I32+I33+I34</f>
        <v>22.434899999999999</v>
      </c>
      <c r="J31" s="31">
        <f>J32+J33+J34</f>
        <v>22434.899999999998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830</v>
      </c>
      <c r="G32" s="31">
        <v>2.0099999999999998</v>
      </c>
      <c r="H32" s="32">
        <f>ROUND(F32*G32*K32/1000,5)</f>
        <v>3.3365999999999998</v>
      </c>
      <c r="I32" s="31">
        <f>H32</f>
        <v>3.3365999999999998</v>
      </c>
      <c r="J32" s="31">
        <f>ROUND(H32*1000,2)</f>
        <v>3336.6</v>
      </c>
      <c r="K32" s="3">
        <v>2</v>
      </c>
      <c r="L32" s="38"/>
      <c r="M32" s="38">
        <v>830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830</v>
      </c>
      <c r="G33" s="31">
        <v>7.67</v>
      </c>
      <c r="H33" s="32">
        <f>ROUND(G33*F33*K33/1000,5)</f>
        <v>19.098299999999998</v>
      </c>
      <c r="I33" s="31">
        <f>H33</f>
        <v>19.098299999999998</v>
      </c>
      <c r="J33" s="31">
        <f>ROUND(H33*1000,2)</f>
        <v>19098.3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76.8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172.8</v>
      </c>
      <c r="G38" s="31">
        <v>1.65</v>
      </c>
      <c r="H38" s="32">
        <f>ROUND((F38*G38*K38)/1000,5)</f>
        <v>0.28511999999999998</v>
      </c>
      <c r="I38" s="31">
        <f>H38</f>
        <v>0.28511999999999998</v>
      </c>
      <c r="J38" s="31">
        <f>ROUND(F38*G38*K38,2)</f>
        <v>285.12</v>
      </c>
      <c r="K38" s="3">
        <v>1</v>
      </c>
      <c r="L38" s="38">
        <f>M37+M38</f>
        <v>172.8</v>
      </c>
      <c r="M38" s="38">
        <v>96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117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0.46500000000000002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24.903370800000005</v>
      </c>
      <c r="I46" s="71">
        <f>I47+I53+I63+I68+I77+I85+I98+I103</f>
        <v>24.903370800000005</v>
      </c>
      <c r="J46" s="72">
        <f>J47+J53+J63+J68+J77+J85+J98+J103</f>
        <v>24156.270000000004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1.2451699999999999</v>
      </c>
      <c r="I47" s="25">
        <f>I48+I49+I50+I51+I52</f>
        <v>0</v>
      </c>
      <c r="J47" s="23">
        <f>J48+J49+J50+J51+J52</f>
        <v>1245.17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0.74709999999999999</v>
      </c>
      <c r="I49" s="31"/>
      <c r="J49" s="31">
        <f>ROUND(H49*1000,2)</f>
        <v>747.1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0.49807000000000001</v>
      </c>
      <c r="I50" s="31"/>
      <c r="J50" s="31">
        <f>ROUND(H50*1000,2)</f>
        <v>498.07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1.7432399999999999</v>
      </c>
      <c r="I53" s="26">
        <f>I54+I55+I56+I57+I58+I59+I60+I61+I62</f>
        <v>0</v>
      </c>
      <c r="J53" s="23">
        <f>J54+J55+J56+J57+J58+J59+J60+J61+J62</f>
        <v>1743.24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1.7432399999999999</v>
      </c>
      <c r="I59" s="31"/>
      <c r="J59" s="31">
        <f t="shared" si="3"/>
        <v>1743.24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2.2412999999999998</v>
      </c>
      <c r="I68" s="26">
        <f>I69+I70+I71+I72+I75+I76</f>
        <v>0</v>
      </c>
      <c r="J68" s="23">
        <f>J69+J70+J71+J72+J73+J74+J75+J76</f>
        <v>2241.3000000000002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2.2412999999999998</v>
      </c>
      <c r="I76" s="31"/>
      <c r="J76" s="31">
        <f>ROUND(H76*1000,2)</f>
        <v>2241.3000000000002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3.4864700000000002</v>
      </c>
      <c r="I77" s="26">
        <f>I78+I79+I80+I81+I82+I83+I84</f>
        <v>0</v>
      </c>
      <c r="J77" s="23">
        <f>J78+J79+J80+J81+J82+J83+J84</f>
        <v>2739.37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1.7432399999999999</v>
      </c>
      <c r="I78" s="31"/>
      <c r="J78" s="31">
        <f t="shared" ref="J78:J83" si="4">ROUND(H78*1000,2)</f>
        <v>1743.24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0.99612999999999996</v>
      </c>
      <c r="I81" s="31"/>
      <c r="J81" s="31">
        <f t="shared" si="4"/>
        <v>996.13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0.74709999999999999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8.4671399999999988</v>
      </c>
      <c r="I85" s="26">
        <f>I86+I87+I88+I89+I90+I91+I92+I93+I94+I95+I96+I97</f>
        <v>0</v>
      </c>
      <c r="J85" s="23">
        <f>J86+J87+J88+J89+J90+J91+J92+J93+J94+J95+J96+J97</f>
        <v>8467.1400000000012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2.9883999999999999</v>
      </c>
      <c r="I90" s="31"/>
      <c r="J90" s="31">
        <f t="shared" si="5"/>
        <v>2988.4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3.98454</v>
      </c>
      <c r="I96" s="31"/>
      <c r="J96" s="31">
        <f t="shared" si="5"/>
        <v>3984.54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1.4942</v>
      </c>
      <c r="I97" s="31"/>
      <c r="J97" s="31">
        <f t="shared" si="5"/>
        <v>1494.2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0.99612999999999996</v>
      </c>
      <c r="I98" s="26">
        <f>I99+I100+I101+I102</f>
        <v>0</v>
      </c>
      <c r="J98" s="23">
        <f>J99+J100+J101+J102</f>
        <v>996.13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0.99612999999999996</v>
      </c>
      <c r="I99" s="31">
        <v>0</v>
      </c>
      <c r="J99" s="31">
        <f>ROUND(H99*1000,2)</f>
        <v>996.13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6.7239208000000046</v>
      </c>
      <c r="I103" s="25">
        <f>I104+I105+I106+I107+I108</f>
        <v>24.903370800000005</v>
      </c>
      <c r="J103" s="23">
        <f>J104+J105+J106+J107+J108</f>
        <v>6723.92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1.6187199999999999</v>
      </c>
      <c r="I106" s="31"/>
      <c r="J106" s="31">
        <f>ROUND(H106*1000,2)</f>
        <v>1618.72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5.1052008000000049</v>
      </c>
      <c r="I108" s="34">
        <f>J197-I138-H181</f>
        <v>24.903370800000005</v>
      </c>
      <c r="J108" s="31">
        <f>ROUND(H108*1000,2)</f>
        <v>5105.2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94.735875199999953</v>
      </c>
      <c r="I109" s="71">
        <f>I110+I111+I112+I113+I114+I115+I116+I117+I118+I119+I120+I121+I122+I123+I124+I125+I126+I127+I128+I129+I130+I131+I132+I133+I134+I135+I136+I137+I138</f>
        <v>94.732875199999981</v>
      </c>
      <c r="J109" s="72">
        <f>J110+J111+J112+J113+J114+J115+J116+J117+J118+J119+J120+J121+J122+J123+J124+J125+J126+J127+J128+J129+J130+J131+J132+J133+J134+J135+J136+J137+J138</f>
        <v>89430.38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3789.64</v>
      </c>
      <c r="H110" s="33">
        <f>ROUND(($I$138*0.05),5)</f>
        <v>3.7896399999999999</v>
      </c>
      <c r="I110" s="31"/>
      <c r="J110" s="31">
        <f t="shared" ref="J110:J137" si="6">ROUND(H110*1000,2)</f>
        <v>3789.64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18948.219999999998</v>
      </c>
      <c r="H111" s="33">
        <f>ROUND(($I$138*0.25),5)</f>
        <v>18.948219999999999</v>
      </c>
      <c r="I111" s="31"/>
      <c r="J111" s="31">
        <f t="shared" si="6"/>
        <v>18948.22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9095.15</v>
      </c>
      <c r="H116" s="32">
        <f>ROUND(($I$138*0.12),5)</f>
        <v>9.0951500000000003</v>
      </c>
      <c r="I116" s="31"/>
      <c r="J116" s="31">
        <f t="shared" si="6"/>
        <v>9095.15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18943</v>
      </c>
      <c r="H121" s="34">
        <v>18.943000000000001</v>
      </c>
      <c r="I121" s="31">
        <v>18.940000000000001</v>
      </c>
      <c r="J121" s="31">
        <f t="shared" si="6"/>
        <v>18943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11368.93</v>
      </c>
      <c r="H125" s="32">
        <f>ROUND(($I$138*0.15),5)</f>
        <v>11.368930000000001</v>
      </c>
      <c r="I125" s="31"/>
      <c r="J125" s="31">
        <f t="shared" si="6"/>
        <v>11368.93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8337.2200000000012</v>
      </c>
      <c r="H126" s="32">
        <f>ROUND(($I$138*0.11),5)</f>
        <v>8.3372200000000003</v>
      </c>
      <c r="I126" s="31"/>
      <c r="J126" s="31">
        <f t="shared" si="6"/>
        <v>8337.2199999999993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5305.5</v>
      </c>
      <c r="H128" s="32">
        <f>ROUND(($I$138*0.07),5)</f>
        <v>5.3055000000000003</v>
      </c>
      <c r="I128" s="31"/>
      <c r="J128" s="31">
        <f t="shared" si="6"/>
        <v>5305.5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13642.720000000001</v>
      </c>
      <c r="H129" s="32">
        <f>ROUND(($I$138*0.18),5)</f>
        <v>13.642720000000001</v>
      </c>
      <c r="I129" s="31"/>
      <c r="J129" s="31">
        <f t="shared" si="6"/>
        <v>13642.72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5.3054951999999744</v>
      </c>
      <c r="I138" s="34">
        <f>J197*0.7</f>
        <v>75.792875199999983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24.516999999999999</v>
      </c>
      <c r="I165" s="72">
        <f>I166+I167+I168</f>
        <v>24.52</v>
      </c>
      <c r="J165" s="72">
        <f>J166+J167+J168</f>
        <v>24517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24517</v>
      </c>
      <c r="H166" s="34">
        <v>24.516999999999999</v>
      </c>
      <c r="I166" s="31">
        <v>24.52</v>
      </c>
      <c r="J166" s="31">
        <f>ROUND(H166*1000,2)</f>
        <v>24517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34.246000000000002</v>
      </c>
      <c r="I169" s="72">
        <f>I170+I171+I172</f>
        <v>34.25</v>
      </c>
      <c r="J169" s="72">
        <f>J170+J171+J172</f>
        <v>34246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34246</v>
      </c>
      <c r="H170" s="32">
        <v>34.246000000000002</v>
      </c>
      <c r="I170" s="35">
        <v>34.25</v>
      </c>
      <c r="J170" s="31">
        <f>ROUND(H170*1000,2)</f>
        <v>34246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160.40100000000001</v>
      </c>
      <c r="I173" s="72">
        <v>210.4</v>
      </c>
      <c r="J173" s="72">
        <f>ROUND(H173*1000,2)</f>
        <v>160401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25.687000000000001</v>
      </c>
      <c r="I174" s="72">
        <v>25.69</v>
      </c>
      <c r="J174" s="72">
        <f>ROUND(H174*1000,2)</f>
        <v>25687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7.5792900000000003</v>
      </c>
      <c r="I178" s="72">
        <f>I179+I180+I181</f>
        <v>44.53</v>
      </c>
      <c r="J178" s="72">
        <f>J179+J180+J181</f>
        <v>7579.29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7.5792900000000003</v>
      </c>
      <c r="I181" s="31">
        <v>44.53</v>
      </c>
      <c r="J181" s="31">
        <f>ROUND(H181*1000,2)</f>
        <v>7579.29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520.30613999999991</v>
      </c>
      <c r="I194" s="62">
        <f>I10+I9+I42+I46+I109+I139+I151+I155+I160+I165+I169+I173+I174+I175+I178+I45</f>
        <v>677.31223599999998</v>
      </c>
      <c r="J194" s="63">
        <f ca="1">J10+J9+J42+J46+J109+J139+J151+J155+J160+J165+J169+J173+J174+J175+J178+J45</f>
        <v>536047.18999999994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520.30614000000003</v>
      </c>
      <c r="I195" s="31">
        <f>J195/1000</f>
        <v>551.14715999999999</v>
      </c>
      <c r="J195" s="31">
        <v>551147.16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677.31223599999998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-126.165076</v>
      </c>
      <c r="J197" s="82">
        <v>108.27553599999999</v>
      </c>
    </row>
    <row r="198" spans="1:75" hidden="1" x14ac:dyDescent="0.25">
      <c r="H198" s="49">
        <f>H9+H10+H42+H45+H46+H109+H139+H151+H155+H160+H165+H169+H173+H174+H175+H178+H182</f>
        <v>520.30613999999991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173.5</v>
      </c>
      <c r="I9" s="72">
        <v>173.5</v>
      </c>
      <c r="J9" s="72">
        <f>ROUND(H9*1000,2)</f>
        <v>173500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95.091530000000006</v>
      </c>
      <c r="I10" s="76">
        <f>I11+I12+I13+I14+I15+I16+I20+I31+I35+I38+I39+I40+I41+I19</f>
        <v>94.419409999999999</v>
      </c>
      <c r="J10" s="72">
        <f>J11+J12+J13+J14+J15+J16+J20+J31+J35+J38+J39+J40+J41+J19</f>
        <v>94419.409999999989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33.11</v>
      </c>
      <c r="G11" s="31">
        <v>2.29</v>
      </c>
      <c r="H11" s="34">
        <f>ROUND((F11*G11*K11)/1000,5)</f>
        <v>22.670750000000002</v>
      </c>
      <c r="I11" s="31">
        <f t="shared" ref="I11:I30" si="0">H11</f>
        <v>22.670750000000002</v>
      </c>
      <c r="J11" s="31">
        <f>ROUND(F11*G11*K11,2)</f>
        <v>22670.75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82.79</v>
      </c>
      <c r="G12" s="31">
        <v>2</v>
      </c>
      <c r="H12" s="34">
        <f>ROUND((F12*G12*C12)/1000,5)</f>
        <v>8.6101600000000005</v>
      </c>
      <c r="I12" s="31">
        <f t="shared" si="0"/>
        <v>8.6101600000000005</v>
      </c>
      <c r="J12" s="31">
        <f>ROUND(F12*G12*K12,2)</f>
        <v>8610.16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3.8604200000000004</v>
      </c>
      <c r="I16" s="31">
        <f t="shared" si="0"/>
        <v>3.8604200000000004</v>
      </c>
      <c r="J16" s="31">
        <f>J17+J18</f>
        <v>3860.42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33.11</v>
      </c>
      <c r="G17" s="31">
        <v>3.29</v>
      </c>
      <c r="H17" s="32">
        <f>ROUND((F17*G17*C17)/1000,5)</f>
        <v>1.30718</v>
      </c>
      <c r="I17" s="31">
        <f t="shared" si="0"/>
        <v>1.30718</v>
      </c>
      <c r="J17" s="31">
        <f>ROUND(F17*G17*K17,2)</f>
        <v>1307.18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82.79</v>
      </c>
      <c r="G18" s="31">
        <v>2.57</v>
      </c>
      <c r="H18" s="32">
        <f>ROUND((F18*G18*C18)/1000,5)</f>
        <v>2.5532400000000002</v>
      </c>
      <c r="I18" s="31">
        <f t="shared" si="0"/>
        <v>2.5532400000000002</v>
      </c>
      <c r="J18" s="31">
        <f>ROUND(F18*G18*K18,2)</f>
        <v>2553.2399999999998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29.4</v>
      </c>
      <c r="G19" s="31">
        <v>8.43</v>
      </c>
      <c r="H19" s="32">
        <f>ROUND((F19*G19*K19)/1000,5)</f>
        <v>0.24784</v>
      </c>
      <c r="I19" s="31">
        <f t="shared" si="0"/>
        <v>0.24784</v>
      </c>
      <c r="J19" s="31">
        <f>ROUND(F19*G19*K19,2)</f>
        <v>247.84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16.141669999999998</v>
      </c>
      <c r="I20" s="31">
        <f t="shared" si="0"/>
        <v>16.141669999999998</v>
      </c>
      <c r="J20" s="31">
        <f>J21+J22+J23+J24+J25+J26+J27+J28+J29+J30</f>
        <v>16141.67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5456.67</v>
      </c>
      <c r="G21" s="31">
        <v>2.81</v>
      </c>
      <c r="H21" s="32">
        <f t="shared" ref="H21:H30" si="1">ROUND((F21*G21*K21)/1000,5)</f>
        <v>15.33324</v>
      </c>
      <c r="I21" s="31">
        <f t="shared" si="0"/>
        <v>15.33324</v>
      </c>
      <c r="J21" s="31">
        <f t="shared" ref="J21:J30" si="2">ROUND(F21*G21*K21,2)</f>
        <v>15333.24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45</v>
      </c>
      <c r="G22" s="31">
        <v>1.75</v>
      </c>
      <c r="H22" s="32">
        <f t="shared" si="1"/>
        <v>2.4500000000000001E-2</v>
      </c>
      <c r="I22" s="31">
        <f t="shared" si="0"/>
        <v>2.4500000000000001E-2</v>
      </c>
      <c r="J22" s="31">
        <f t="shared" si="2"/>
        <v>24.5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632</v>
      </c>
      <c r="G23" s="31">
        <v>4.0999999999999996</v>
      </c>
      <c r="H23" s="32">
        <f t="shared" si="1"/>
        <v>0.19228999999999999</v>
      </c>
      <c r="I23" s="31">
        <f t="shared" si="0"/>
        <v>0.19228999999999999</v>
      </c>
      <c r="J23" s="31">
        <f t="shared" si="2"/>
        <v>192.29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633</v>
      </c>
      <c r="G24" s="31">
        <v>4.08</v>
      </c>
      <c r="H24" s="32">
        <f t="shared" si="1"/>
        <v>1.8030000000000001E-2</v>
      </c>
      <c r="I24" s="31">
        <f t="shared" si="0"/>
        <v>1.8030000000000001E-2</v>
      </c>
      <c r="J24" s="31">
        <f t="shared" si="2"/>
        <v>18.03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634</v>
      </c>
      <c r="G25" s="31">
        <v>3.93</v>
      </c>
      <c r="H25" s="32">
        <f t="shared" si="1"/>
        <v>2.409E-2</v>
      </c>
      <c r="I25" s="31">
        <f t="shared" si="0"/>
        <v>2.409E-2</v>
      </c>
      <c r="J25" s="31">
        <f t="shared" si="2"/>
        <v>24.09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839</v>
      </c>
      <c r="G26" s="31">
        <v>2.64</v>
      </c>
      <c r="H26" s="32">
        <f t="shared" si="1"/>
        <v>0.13113</v>
      </c>
      <c r="I26" s="31">
        <f t="shared" si="0"/>
        <v>0.13113</v>
      </c>
      <c r="J26" s="31">
        <f t="shared" si="2"/>
        <v>131.13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636</v>
      </c>
      <c r="G27" s="31">
        <v>5.07</v>
      </c>
      <c r="H27" s="32">
        <f t="shared" si="1"/>
        <v>5.6779999999999997E-2</v>
      </c>
      <c r="I27" s="31">
        <f t="shared" si="0"/>
        <v>5.6779999999999997E-2</v>
      </c>
      <c r="J27" s="31">
        <f t="shared" si="2"/>
        <v>56.78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693</v>
      </c>
      <c r="G28" s="31">
        <v>2.52</v>
      </c>
      <c r="H28" s="32">
        <f t="shared" si="1"/>
        <v>8.8199999999999997E-3</v>
      </c>
      <c r="I28" s="31">
        <f t="shared" si="0"/>
        <v>8.8199999999999997E-3</v>
      </c>
      <c r="J28" s="31">
        <f t="shared" si="2"/>
        <v>8.82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19.56972</v>
      </c>
      <c r="I31" s="31">
        <f>I32+I33+I34</f>
        <v>19.56972</v>
      </c>
      <c r="J31" s="31">
        <f>J32+J33+J34</f>
        <v>19569.72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724</v>
      </c>
      <c r="G32" s="31">
        <v>2.0099999999999998</v>
      </c>
      <c r="H32" s="32">
        <f>ROUND(F32*G32*K32/1000,5)</f>
        <v>2.9104800000000002</v>
      </c>
      <c r="I32" s="31">
        <f>H32</f>
        <v>2.9104800000000002</v>
      </c>
      <c r="J32" s="31">
        <f>ROUND(H32*1000,2)</f>
        <v>2910.48</v>
      </c>
      <c r="K32" s="3">
        <v>2</v>
      </c>
      <c r="L32" s="38"/>
      <c r="M32" s="38">
        <v>724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724</v>
      </c>
      <c r="G33" s="31">
        <v>7.67</v>
      </c>
      <c r="H33" s="32">
        <f>ROUND(G33*F33*K33/1000,5)</f>
        <v>16.65924</v>
      </c>
      <c r="I33" s="31">
        <f>H33</f>
        <v>16.65924</v>
      </c>
      <c r="J33" s="31">
        <f>ROUND(H33*1000,2)</f>
        <v>16659.240000000002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388.96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875.16</v>
      </c>
      <c r="G38" s="31">
        <v>1.65</v>
      </c>
      <c r="H38" s="32">
        <f>ROUND((F38*G38*K38)/1000,5)</f>
        <v>1.44401</v>
      </c>
      <c r="I38" s="31">
        <f>H38</f>
        <v>1.44401</v>
      </c>
      <c r="J38" s="31">
        <f>ROUND(F38*G38*K38,2)</f>
        <v>1444.01</v>
      </c>
      <c r="K38" s="3">
        <v>1</v>
      </c>
      <c r="L38" s="38">
        <f>M37+M38</f>
        <v>875.16</v>
      </c>
      <c r="M38" s="38">
        <v>486.2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35.686929999999997</v>
      </c>
      <c r="I42" s="72">
        <f>I43+I44</f>
        <v>35.686929999999997</v>
      </c>
      <c r="J42" s="72">
        <f>J43+J44</f>
        <v>35686.93</v>
      </c>
      <c r="K42" s="73"/>
      <c r="Q42" s="74" t="s">
        <v>327</v>
      </c>
      <c r="R42" s="74">
        <v>110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0.44</v>
      </c>
      <c r="G43" s="31">
        <v>222.21</v>
      </c>
      <c r="H43" s="32">
        <f>ROUND((F43*G43*K43)/1000,5)</f>
        <v>35.686929999999997</v>
      </c>
      <c r="I43" s="31">
        <f>H43</f>
        <v>35.686929999999997</v>
      </c>
      <c r="J43" s="31">
        <f>ROUND(H43*1000,2)</f>
        <v>35686.93</v>
      </c>
      <c r="K43" s="3">
        <v>365</v>
      </c>
      <c r="L43" s="38"/>
      <c r="M43" s="38"/>
      <c r="N43" s="4">
        <f>ROUND(R42*1.45/365,3)</f>
        <v>0.437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39.721830000000026</v>
      </c>
      <c r="I46" s="71">
        <f>I47+I53+I63+I68+I77+I85+I98+I103</f>
        <v>39.721830000000018</v>
      </c>
      <c r="J46" s="72">
        <f>J47+J53+J63+J68+J77+J85+J98+J103</f>
        <v>38530.18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1.9860900000000001</v>
      </c>
      <c r="I47" s="25">
        <f>I48+I49+I50+I51+I52</f>
        <v>0</v>
      </c>
      <c r="J47" s="23">
        <f>J48+J49+J50+J51+J52</f>
        <v>1986.0900000000001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1.1916500000000001</v>
      </c>
      <c r="I49" s="31"/>
      <c r="J49" s="31">
        <f>ROUND(H49*1000,2)</f>
        <v>1191.6500000000001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0.79444000000000004</v>
      </c>
      <c r="I50" s="31"/>
      <c r="J50" s="31">
        <f>ROUND(H50*1000,2)</f>
        <v>794.44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2.7805300000000002</v>
      </c>
      <c r="I53" s="26">
        <f>I54+I55+I56+I57+I58+I59+I60+I61+I62</f>
        <v>0</v>
      </c>
      <c r="J53" s="23">
        <f>J54+J55+J56+J57+J58+J59+J60+J61+J62</f>
        <v>2780.53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2.7805300000000002</v>
      </c>
      <c r="I59" s="31"/>
      <c r="J59" s="31">
        <f t="shared" si="3"/>
        <v>2780.53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3.5749599999999999</v>
      </c>
      <c r="I68" s="26">
        <f>I69+I70+I71+I72+I75+I76</f>
        <v>0</v>
      </c>
      <c r="J68" s="23">
        <f>J69+J70+J71+J72+J73+J74+J75+J76</f>
        <v>3574.96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3.5749599999999999</v>
      </c>
      <c r="I76" s="31"/>
      <c r="J76" s="31">
        <f>ROUND(H76*1000,2)</f>
        <v>3574.96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5.5610500000000007</v>
      </c>
      <c r="I77" s="26">
        <f>I78+I79+I80+I81+I82+I83+I84</f>
        <v>0</v>
      </c>
      <c r="J77" s="23">
        <f>J78+J79+J80+J81+J82+J83+J84</f>
        <v>4369.3999999999996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2.7805300000000002</v>
      </c>
      <c r="I78" s="31"/>
      <c r="J78" s="31">
        <f t="shared" ref="J78:J83" si="4">ROUND(H78*1000,2)</f>
        <v>2780.53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1.58887</v>
      </c>
      <c r="I81" s="31"/>
      <c r="J81" s="31">
        <f t="shared" si="4"/>
        <v>1588.87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1.1916500000000001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13.505419999999999</v>
      </c>
      <c r="I85" s="26">
        <f>I86+I87+I88+I89+I90+I91+I92+I93+I94+I95+I96+I97</f>
        <v>0</v>
      </c>
      <c r="J85" s="23">
        <f>J86+J87+J88+J89+J90+J91+J92+J93+J94+J95+J96+J97</f>
        <v>13505.42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4.7666199999999996</v>
      </c>
      <c r="I90" s="31"/>
      <c r="J90" s="31">
        <f t="shared" si="5"/>
        <v>4766.62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6.3554899999999996</v>
      </c>
      <c r="I96" s="31"/>
      <c r="J96" s="31">
        <f t="shared" si="5"/>
        <v>6355.49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2.3833099999999998</v>
      </c>
      <c r="I97" s="31"/>
      <c r="J97" s="31">
        <f t="shared" si="5"/>
        <v>2383.31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1.58887</v>
      </c>
      <c r="I98" s="26">
        <f>I99+I100+I101+I102</f>
        <v>0</v>
      </c>
      <c r="J98" s="23">
        <f>J99+J100+J101+J102</f>
        <v>1588.87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1.58887</v>
      </c>
      <c r="I99" s="31">
        <v>0</v>
      </c>
      <c r="J99" s="31">
        <f>ROUND(H99*1000,2)</f>
        <v>1588.87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10.724910000000021</v>
      </c>
      <c r="I103" s="25">
        <f>I104+I105+I106+I107+I108</f>
        <v>39.721830000000018</v>
      </c>
      <c r="J103" s="23">
        <f>J104+J105+J106+J107+J108</f>
        <v>10724.91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2.5819200000000002</v>
      </c>
      <c r="I106" s="31"/>
      <c r="J106" s="31">
        <f>ROUND(H106*1000,2)</f>
        <v>2581.92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8.1429900000000206</v>
      </c>
      <c r="I108" s="34">
        <f>J197-I138-H181</f>
        <v>39.721830000000018</v>
      </c>
      <c r="J108" s="31">
        <f>ROUND(H108*1000,2)</f>
        <v>8142.99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186.28252000000003</v>
      </c>
      <c r="I109" s="71">
        <f>I110+I111+I112+I113+I114+I115+I116+I117+I118+I119+I120+I121+I122+I123+I124+I125+I126+I127+I128+I129+I130+I131+I132+I133+I134+I135+I136+I137+I138</f>
        <v>186.28252000000003</v>
      </c>
      <c r="J109" s="72">
        <f>J110+J111+J112+J113+J114+J115+J116+J117+J118+J119+J120+J121+J122+J123+J124+J125+J126+J127+J128+J129+J130+J131+J132+J133+J134+J135+J136+J137+J138</f>
        <v>177820.05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6044.63</v>
      </c>
      <c r="H110" s="33">
        <f>ROUND(($I$138*0.05),5)</f>
        <v>6.0446299999999997</v>
      </c>
      <c r="I110" s="31"/>
      <c r="J110" s="31">
        <f t="shared" ref="J110:J137" si="6">ROUND(H110*1000,2)</f>
        <v>6044.63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30223.13</v>
      </c>
      <c r="H111" s="33">
        <f>ROUND(($I$138*0.25),5)</f>
        <v>30.223130000000001</v>
      </c>
      <c r="I111" s="31"/>
      <c r="J111" s="31">
        <f t="shared" si="6"/>
        <v>30223.13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14507.099999999999</v>
      </c>
      <c r="H116" s="32">
        <f>ROUND(($I$138*0.12),5)</f>
        <v>14.507099999999999</v>
      </c>
      <c r="I116" s="31"/>
      <c r="J116" s="31">
        <f t="shared" si="6"/>
        <v>14507.1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12398</v>
      </c>
      <c r="H120" s="34">
        <v>12.398</v>
      </c>
      <c r="I120" s="31">
        <v>12.4</v>
      </c>
      <c r="J120" s="31">
        <f t="shared" si="6"/>
        <v>12398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52992</v>
      </c>
      <c r="H121" s="34">
        <v>52.991999999999997</v>
      </c>
      <c r="I121" s="31">
        <v>52.99</v>
      </c>
      <c r="J121" s="31">
        <f t="shared" si="6"/>
        <v>52992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18133.88</v>
      </c>
      <c r="H125" s="32">
        <f>ROUND(($I$138*0.15),5)</f>
        <v>18.133880000000001</v>
      </c>
      <c r="I125" s="31"/>
      <c r="J125" s="31">
        <f t="shared" si="6"/>
        <v>18133.88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13298.18</v>
      </c>
      <c r="H126" s="32">
        <f>ROUND(($I$138*0.11),5)</f>
        <v>13.29818</v>
      </c>
      <c r="I126" s="31"/>
      <c r="J126" s="31">
        <f t="shared" si="6"/>
        <v>13298.18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8462.48</v>
      </c>
      <c r="H128" s="32">
        <f>ROUND(($I$138*0.07),5)</f>
        <v>8.4624799999999993</v>
      </c>
      <c r="I128" s="31"/>
      <c r="J128" s="31">
        <f t="shared" si="6"/>
        <v>8462.48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21760.649999999998</v>
      </c>
      <c r="H129" s="32">
        <f>ROUND(($I$138*0.18),5)</f>
        <v>21.760649999999998</v>
      </c>
      <c r="I129" s="31"/>
      <c r="J129" s="31">
        <f t="shared" si="6"/>
        <v>21760.65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8.4624700000000335</v>
      </c>
      <c r="I138" s="34">
        <f>J197*0.7</f>
        <v>120.89252000000003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37.193040000000003</v>
      </c>
      <c r="I151" s="72">
        <f>I152+I153+I154</f>
        <v>37.19</v>
      </c>
      <c r="J151" s="72">
        <f ca="1">J152+J153+J154</f>
        <v>37193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3099.42</v>
      </c>
      <c r="H152" s="32">
        <f ca="1">ROUND((C152*F152*G152/1000),5)</f>
        <v>37.193040000000003</v>
      </c>
      <c r="I152" s="35">
        <v>37.19</v>
      </c>
      <c r="J152" s="31">
        <f ca="1">ROUND(H152*1000,2)</f>
        <v>37193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30.810960000000001</v>
      </c>
      <c r="I155" s="72">
        <f>I156+I157+I158+I159</f>
        <v>30.81</v>
      </c>
      <c r="J155" s="72">
        <f ca="1">J156+J157+J158+J159</f>
        <v>30811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1</v>
      </c>
      <c r="G157" s="31">
        <f ca="1">IF(F157&gt;0,J157/C157/F157,0)</f>
        <v>2567.58</v>
      </c>
      <c r="H157" s="34">
        <f ca="1">ROUND((C157*F157*G157/1000),5)</f>
        <v>30.810960000000001</v>
      </c>
      <c r="I157" s="31">
        <v>30.81</v>
      </c>
      <c r="J157" s="31">
        <f ca="1">ROUND(H157*1000,2)</f>
        <v>30811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48.676000000000002</v>
      </c>
      <c r="I169" s="72">
        <f>I170+I171+I172</f>
        <v>48.68</v>
      </c>
      <c r="J169" s="72">
        <f>J170+J171+J172</f>
        <v>48676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48676</v>
      </c>
      <c r="H170" s="32">
        <v>48.676000000000002</v>
      </c>
      <c r="I170" s="35">
        <v>48.68</v>
      </c>
      <c r="J170" s="31">
        <f>ROUND(H170*1000,2)</f>
        <v>48676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197.08799999999999</v>
      </c>
      <c r="I173" s="72">
        <v>197.09</v>
      </c>
      <c r="J173" s="72">
        <f>ROUND(H173*1000,2)</f>
        <v>197088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14.756</v>
      </c>
      <c r="I174" s="72">
        <v>14.76</v>
      </c>
      <c r="J174" s="72">
        <f>ROUND(H174*1000,2)</f>
        <v>14756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2.87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2.87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12.08925</v>
      </c>
      <c r="I178" s="72">
        <f>I179+I180+I181</f>
        <v>63.47</v>
      </c>
      <c r="J178" s="72">
        <f>J179+J180+J181</f>
        <v>12089.25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12.08925</v>
      </c>
      <c r="I181" s="31">
        <v>63.47</v>
      </c>
      <c r="J181" s="31">
        <f>ROUND(H181*1000,2)</f>
        <v>12089.25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873.14994000000013</v>
      </c>
      <c r="I194" s="62">
        <f>I10+I9+I42+I46+I109+I139+I151+I155+I160+I165+I169+I173+I174+I175+I178+I45</f>
        <v>926.73456999999996</v>
      </c>
      <c r="J194" s="63">
        <f ca="1">J10+J9+J42+J46+J109+J139+J151+J155+J160+J165+J169+J173+J174+J175+J178+J45</f>
        <v>706472.75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873.14994000000002</v>
      </c>
      <c r="I195" s="31">
        <f>J195/1000</f>
        <v>1009.07035</v>
      </c>
      <c r="J195" s="31">
        <v>1009070.35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926.73456999999996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82.33578</v>
      </c>
      <c r="J197" s="82">
        <v>172.70360000000005</v>
      </c>
    </row>
    <row r="198" spans="1:75" hidden="1" x14ac:dyDescent="0.25">
      <c r="H198" s="49">
        <f>H9+H10+H42+H45+H46+H109+H139+H151+H155+H160+H165+H169+H173+H174+H175+H178+H182</f>
        <v>873.14994000000013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65.040000000000006</v>
      </c>
      <c r="I9" s="72">
        <v>65.040000000000006</v>
      </c>
      <c r="J9" s="72">
        <f>ROUND(H9*1000,2)</f>
        <v>65040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88.335630000000009</v>
      </c>
      <c r="I10" s="76">
        <f>I11+I12+I13+I14+I15+I16+I20+I31+I35+I38+I39+I40+I41+I19</f>
        <v>88.335630000000009</v>
      </c>
      <c r="J10" s="72">
        <f>J11+J12+J13+J14+J15+J16+J20+J31+J35+J38+J39+J40+J41+J19</f>
        <v>88335.62999999999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48.16</v>
      </c>
      <c r="G11" s="31">
        <v>2.29</v>
      </c>
      <c r="H11" s="34">
        <f>ROUND((F11*G11*K11)/1000,5)</f>
        <v>32.975630000000002</v>
      </c>
      <c r="I11" s="31">
        <f t="shared" ref="I11:I30" si="0">H11</f>
        <v>32.975630000000002</v>
      </c>
      <c r="J11" s="31">
        <f>ROUND(F11*G11*K11,2)</f>
        <v>32975.629999999997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120.4-F11</f>
        <v>72.240000000000009</v>
      </c>
      <c r="G12" s="31">
        <v>2</v>
      </c>
      <c r="H12" s="34">
        <f>ROUND((F12*G12*C12)/1000,5)</f>
        <v>7.5129599999999996</v>
      </c>
      <c r="I12" s="31">
        <f t="shared" si="0"/>
        <v>7.5129599999999996</v>
      </c>
      <c r="J12" s="31">
        <f>ROUND(F12*G12*K12,2)</f>
        <v>7512.96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>
        <f t="shared" si="0"/>
        <v>0</v>
      </c>
      <c r="J13" s="31">
        <f>ROUND(F13*G13*K13,2)</f>
        <v>0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>
        <f t="shared" si="0"/>
        <v>0</v>
      </c>
      <c r="J14" s="31">
        <f>ROUND(F14*G14*K14,2)</f>
        <v>0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4.1292399999999994</v>
      </c>
      <c r="I16" s="31">
        <f t="shared" si="0"/>
        <v>4.1292399999999994</v>
      </c>
      <c r="J16" s="31">
        <f>J17+J18</f>
        <v>4129.24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48.16</v>
      </c>
      <c r="G17" s="31">
        <v>3.29</v>
      </c>
      <c r="H17" s="32">
        <f>ROUND((F17*G17*C17)/1000,5)</f>
        <v>1.9013599999999999</v>
      </c>
      <c r="I17" s="31">
        <f t="shared" si="0"/>
        <v>1.9013599999999999</v>
      </c>
      <c r="J17" s="31">
        <f>ROUND(F17*G17*K17,2)</f>
        <v>1901.36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72.240000000000009</v>
      </c>
      <c r="G18" s="31">
        <v>2.57</v>
      </c>
      <c r="H18" s="32">
        <f>ROUND((F18*G18*C18)/1000,5)</f>
        <v>2.2278799999999999</v>
      </c>
      <c r="I18" s="31">
        <f t="shared" si="0"/>
        <v>2.2278799999999999</v>
      </c>
      <c r="J18" s="31">
        <f>ROUND(F18*G18*K18,2)</f>
        <v>2227.88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6.2182800000000009</v>
      </c>
      <c r="I20" s="31">
        <f t="shared" si="0"/>
        <v>6.2182800000000009</v>
      </c>
      <c r="J20" s="31">
        <f>J21+J22+J23+J24+J25+J26+J27+J28+J29+J30</f>
        <v>6218.2800000000025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840</v>
      </c>
      <c r="G21" s="31">
        <v>2.81</v>
      </c>
      <c r="H21" s="32">
        <f t="shared" ref="H21:H30" si="1">ROUND((F21*G21*K21)/1000,5)</f>
        <v>5.4429699999999999</v>
      </c>
      <c r="I21" s="31">
        <f t="shared" si="0"/>
        <v>5.4429699999999999</v>
      </c>
      <c r="J21" s="31">
        <f t="shared" ref="J21:J30" si="2">ROUND(F21*G21*K21,2)</f>
        <v>5442.97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841</v>
      </c>
      <c r="G26" s="31">
        <v>2.64</v>
      </c>
      <c r="H26" s="32">
        <f t="shared" si="1"/>
        <v>0.19070999999999999</v>
      </c>
      <c r="I26" s="31">
        <f t="shared" si="0"/>
        <v>0.19070999999999999</v>
      </c>
      <c r="J26" s="31">
        <f t="shared" si="2"/>
        <v>190.71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14.19075</v>
      </c>
      <c r="I31" s="31">
        <f>I32+I33+I34</f>
        <v>14.19075</v>
      </c>
      <c r="J31" s="31">
        <f>J32+J33+J34</f>
        <v>14190.75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525</v>
      </c>
      <c r="G32" s="31">
        <v>2.0099999999999998</v>
      </c>
      <c r="H32" s="32">
        <f>ROUND(F32*G32*K32/1000,5)</f>
        <v>2.1105</v>
      </c>
      <c r="I32" s="31">
        <f>H32</f>
        <v>2.1105</v>
      </c>
      <c r="J32" s="31">
        <f>ROUND(H32*1000,2)</f>
        <v>2110.5</v>
      </c>
      <c r="K32" s="3">
        <v>2</v>
      </c>
      <c r="L32" s="38"/>
      <c r="M32" s="38">
        <v>525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525</v>
      </c>
      <c r="G33" s="31">
        <v>7.67</v>
      </c>
      <c r="H33" s="32">
        <f>ROUND(G33*F33*K33/1000,5)</f>
        <v>12.080249999999999</v>
      </c>
      <c r="I33" s="31">
        <f>H33</f>
        <v>12.080249999999999</v>
      </c>
      <c r="J33" s="31">
        <f>ROUND(H33*1000,2)</f>
        <v>12080.25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338.56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761.76</v>
      </c>
      <c r="G38" s="31">
        <v>1.65</v>
      </c>
      <c r="H38" s="32">
        <f>ROUND((F38*G38*K38)/1000,5)</f>
        <v>1.2568999999999999</v>
      </c>
      <c r="I38" s="31">
        <f>H38</f>
        <v>1.2568999999999999</v>
      </c>
      <c r="J38" s="31">
        <f>ROUND(F38*G38*K38,2)</f>
        <v>1256.9000000000001</v>
      </c>
      <c r="K38" s="3">
        <v>1</v>
      </c>
      <c r="L38" s="38">
        <f>M37+M38</f>
        <v>761.76</v>
      </c>
      <c r="M38" s="38">
        <v>423.2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13.788130000000001</v>
      </c>
      <c r="I42" s="72">
        <f>I43+I44</f>
        <v>13.788130000000001</v>
      </c>
      <c r="J42" s="72">
        <f>J43+J44</f>
        <v>13788.13</v>
      </c>
      <c r="K42" s="73"/>
      <c r="Q42" s="74" t="s">
        <v>327</v>
      </c>
      <c r="R42" s="74">
        <v>42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0.17</v>
      </c>
      <c r="G43" s="31">
        <v>222.21</v>
      </c>
      <c r="H43" s="32">
        <f>ROUND((F43*G43*K43)/1000,5)</f>
        <v>13.788130000000001</v>
      </c>
      <c r="I43" s="31">
        <f>H43</f>
        <v>13.788130000000001</v>
      </c>
      <c r="J43" s="31">
        <f>ROUND(H43*1000,2)</f>
        <v>13788.13</v>
      </c>
      <c r="K43" s="3">
        <v>365</v>
      </c>
      <c r="L43" s="38"/>
      <c r="M43" s="38"/>
      <c r="N43" s="4">
        <f>ROUND(R42*1.45/365,3)</f>
        <v>0.16700000000000001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29.544445999999986</v>
      </c>
      <c r="I46" s="71">
        <f>I47+I53+I63+I68+I77+I85+I98+I103</f>
        <v>29.544445999999986</v>
      </c>
      <c r="J46" s="72">
        <f>J47+J53+J63+J68+J77+J85+J98+J103</f>
        <v>28658.120000000003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1.47722</v>
      </c>
      <c r="I47" s="25">
        <f>I48+I49+I50+I51+I52</f>
        <v>0</v>
      </c>
      <c r="J47" s="23">
        <f>J48+J49+J50+J51+J52</f>
        <v>1477.22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0.88632999999999995</v>
      </c>
      <c r="I49" s="31"/>
      <c r="J49" s="31">
        <f>ROUND(H49*1000,2)</f>
        <v>886.33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0.59089000000000003</v>
      </c>
      <c r="I50" s="31"/>
      <c r="J50" s="31">
        <f>ROUND(H50*1000,2)</f>
        <v>590.89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2.0681099999999999</v>
      </c>
      <c r="I53" s="26">
        <f>I54+I55+I56+I57+I58+I59+I60+I61+I62</f>
        <v>0</v>
      </c>
      <c r="J53" s="23">
        <f>J54+J55+J56+J57+J58+J59+J60+J61+J62</f>
        <v>2068.11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2.0681099999999999</v>
      </c>
      <c r="I59" s="31"/>
      <c r="J59" s="31">
        <f t="shared" si="3"/>
        <v>2068.11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2.6589999999999998</v>
      </c>
      <c r="I68" s="26">
        <f>I69+I70+I71+I72+I75+I76</f>
        <v>0</v>
      </c>
      <c r="J68" s="23">
        <f>J69+J70+J71+J72+J73+J74+J75+J76</f>
        <v>2659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2.6589999999999998</v>
      </c>
      <c r="I76" s="31"/>
      <c r="J76" s="31">
        <f>ROUND(H76*1000,2)</f>
        <v>2659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4.1362199999999998</v>
      </c>
      <c r="I77" s="26">
        <f>I78+I79+I80+I81+I82+I83+I84</f>
        <v>0</v>
      </c>
      <c r="J77" s="23">
        <f>J78+J79+J80+J81+J82+J83+J84</f>
        <v>3249.8900000000003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2.0681099999999999</v>
      </c>
      <c r="I78" s="31"/>
      <c r="J78" s="31">
        <f t="shared" ref="J78:J83" si="4">ROUND(H78*1000,2)</f>
        <v>2068.11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1.1817800000000001</v>
      </c>
      <c r="I81" s="31"/>
      <c r="J81" s="31">
        <f t="shared" si="4"/>
        <v>1181.78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0.88632999999999995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10.045109999999999</v>
      </c>
      <c r="I85" s="26">
        <f>I86+I87+I88+I89+I90+I91+I92+I93+I94+I95+I96+I97</f>
        <v>0</v>
      </c>
      <c r="J85" s="23">
        <f>J86+J87+J88+J89+J90+J91+J92+J93+J94+J95+J96+J97</f>
        <v>10045.109999999999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3.5453299999999999</v>
      </c>
      <c r="I90" s="31"/>
      <c r="J90" s="31">
        <f t="shared" si="5"/>
        <v>3545.33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4.7271099999999997</v>
      </c>
      <c r="I96" s="31"/>
      <c r="J96" s="31">
        <f t="shared" si="5"/>
        <v>4727.1099999999997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1.77267</v>
      </c>
      <c r="I97" s="31"/>
      <c r="J97" s="31">
        <f t="shared" si="5"/>
        <v>1772.67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1.1817800000000001</v>
      </c>
      <c r="I98" s="26">
        <f>I99+I100+I101+I102</f>
        <v>0</v>
      </c>
      <c r="J98" s="23">
        <f>J99+J100+J101+J102</f>
        <v>1181.78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1.1817800000000001</v>
      </c>
      <c r="I99" s="31">
        <v>0</v>
      </c>
      <c r="J99" s="31">
        <f>ROUND(H99*1000,2)</f>
        <v>1181.78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7.9770059999999869</v>
      </c>
      <c r="I103" s="25">
        <f>I104+I105+I106+I107+I108</f>
        <v>29.544445999999986</v>
      </c>
      <c r="J103" s="23">
        <f>J104+J105+J106+J107+J108</f>
        <v>7977.01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1.92039</v>
      </c>
      <c r="I106" s="31"/>
      <c r="J106" s="31">
        <f>ROUND(H106*1000,2)</f>
        <v>1920.39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6.0566159999999867</v>
      </c>
      <c r="I108" s="34">
        <f>J197-I138-H181</f>
        <v>29.544445999999986</v>
      </c>
      <c r="J108" s="31">
        <f>ROUND(H108*1000,2)</f>
        <v>6056.62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107.50488399999993</v>
      </c>
      <c r="I109" s="71">
        <f>I110+I111+I112+I113+I114+I115+I116+I117+I118+I119+I120+I121+I122+I123+I124+I125+I126+I127+I128+I129+I130+I131+I132+I133+I134+I135+I136+I137+I138</f>
        <v>107.50788399999995</v>
      </c>
      <c r="J109" s="72">
        <f>J110+J111+J112+J113+J114+J115+J116+J117+J118+J119+J120+J121+J122+J123+J124+J125+J126+J127+J128+J129+J130+J131+J132+J133+J134+J135+J136+J137+J138</f>
        <v>101210.63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4495.8900000000003</v>
      </c>
      <c r="H110" s="33">
        <f>ROUND(($I$138*0.05),5)</f>
        <v>4.4958900000000002</v>
      </c>
      <c r="I110" s="31"/>
      <c r="J110" s="31">
        <f t="shared" ref="J110:J137" si="6">ROUND(H110*1000,2)</f>
        <v>4495.8900000000003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22479.469999999998</v>
      </c>
      <c r="H111" s="33">
        <f>ROUND(($I$138*0.25),5)</f>
        <v>22.479469999999999</v>
      </c>
      <c r="I111" s="31"/>
      <c r="J111" s="31">
        <f t="shared" si="6"/>
        <v>22479.47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10790.150000000001</v>
      </c>
      <c r="H116" s="32">
        <f>ROUND(($I$138*0.12),5)</f>
        <v>10.790150000000001</v>
      </c>
      <c r="I116" s="31"/>
      <c r="J116" s="31">
        <f t="shared" si="6"/>
        <v>10790.15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17587</v>
      </c>
      <c r="H121" s="34">
        <v>17.587</v>
      </c>
      <c r="I121" s="31">
        <v>17.59</v>
      </c>
      <c r="J121" s="31">
        <f t="shared" si="6"/>
        <v>17587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13487.679999999998</v>
      </c>
      <c r="H125" s="32">
        <f>ROUND(($I$138*0.15),5)</f>
        <v>13.487679999999999</v>
      </c>
      <c r="I125" s="31"/>
      <c r="J125" s="31">
        <f t="shared" si="6"/>
        <v>13487.68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9890.9699999999993</v>
      </c>
      <c r="H126" s="32">
        <f>ROUND(($I$138*0.11),5)</f>
        <v>9.8909699999999994</v>
      </c>
      <c r="I126" s="31"/>
      <c r="J126" s="31">
        <f t="shared" si="6"/>
        <v>9890.9699999999993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6294.25</v>
      </c>
      <c r="H128" s="32">
        <f>ROUND(($I$138*0.07),5)</f>
        <v>6.2942499999999999</v>
      </c>
      <c r="I128" s="31"/>
      <c r="J128" s="31">
        <f t="shared" si="6"/>
        <v>6294.25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16185.220000000001</v>
      </c>
      <c r="H129" s="32">
        <f>ROUND(($I$138*0.18),5)</f>
        <v>16.185220000000001</v>
      </c>
      <c r="I129" s="31"/>
      <c r="J129" s="31">
        <f t="shared" si="6"/>
        <v>16185.22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6.2942539999999418</v>
      </c>
      <c r="I138" s="34">
        <f>J197*0.7</f>
        <v>89.917883999999944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5.63788</v>
      </c>
      <c r="I139" s="72">
        <f>I140+I141+I142+I143+I144+I145+I146+I147+I148+I149+I150</f>
        <v>5.6338799999999996</v>
      </c>
      <c r="J139" s="72">
        <f ca="1">J140+J141+J142+J143+J144+J145+J146+J147+J148+J149+J150</f>
        <v>5716.56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3384</v>
      </c>
      <c r="H142" s="34">
        <v>3.3839999999999999</v>
      </c>
      <c r="I142" s="31">
        <v>3.38</v>
      </c>
      <c r="J142" s="31">
        <f t="shared" si="7"/>
        <v>3384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29.840039999999998</v>
      </c>
      <c r="I151" s="72">
        <f>I152+I153+I154</f>
        <v>29.84</v>
      </c>
      <c r="J151" s="72">
        <f ca="1">J152+J153+J154</f>
        <v>29840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2486.67</v>
      </c>
      <c r="H152" s="32">
        <f ca="1">ROUND((C152*F152*G152/1000),5)</f>
        <v>29.840039999999998</v>
      </c>
      <c r="I152" s="35">
        <v>29.84</v>
      </c>
      <c r="J152" s="31">
        <f ca="1">ROUND(H152*1000,2)</f>
        <v>29840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18.245000000000001</v>
      </c>
      <c r="I169" s="72">
        <f>I170+I171+I172</f>
        <v>18.25</v>
      </c>
      <c r="J169" s="72">
        <f>J170+J171+J172</f>
        <v>18245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18245</v>
      </c>
      <c r="H170" s="32">
        <v>18.245000000000001</v>
      </c>
      <c r="I170" s="35">
        <v>18.25</v>
      </c>
      <c r="J170" s="31">
        <f>ROUND(H170*1000,2)</f>
        <v>18245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62.499000000000002</v>
      </c>
      <c r="I173" s="72">
        <v>62.5</v>
      </c>
      <c r="J173" s="72">
        <f>ROUND(H173*1000,2)</f>
        <v>62499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7.423</v>
      </c>
      <c r="I174" s="72">
        <v>7.42</v>
      </c>
      <c r="J174" s="72">
        <f>ROUND(H174*1000,2)</f>
        <v>7423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8.9917899999999999</v>
      </c>
      <c r="I178" s="72">
        <f>I179+I180+I181</f>
        <v>23.79</v>
      </c>
      <c r="J178" s="72">
        <f>J179+J180+J181</f>
        <v>8991.7900000000009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8.9917899999999999</v>
      </c>
      <c r="I181" s="31">
        <v>23.79</v>
      </c>
      <c r="J181" s="31">
        <f>ROUND(H181*1000,2)</f>
        <v>8991.7900000000009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436.8497999999999</v>
      </c>
      <c r="I194" s="62">
        <f>I10+I9+I42+I46+I109+I139+I151+I155+I160+I165+I169+I173+I174+I175+I178+I45</f>
        <v>451.65996999999993</v>
      </c>
      <c r="J194" s="63">
        <f ca="1">J10+J9+J42+J46+J109+J139+J151+J155+J160+J165+J169+J173+J174+J175+J178+J45</f>
        <v>287371.32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436.8497999999999</v>
      </c>
      <c r="I195" s="31">
        <f>J195/1000</f>
        <v>541.01616000000001</v>
      </c>
      <c r="J195" s="31">
        <v>541016.16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451.65996999999993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89.356190000000083</v>
      </c>
      <c r="J197" s="82">
        <v>128.45411999999993</v>
      </c>
    </row>
    <row r="198" spans="1:75" hidden="1" x14ac:dyDescent="0.25">
      <c r="H198" s="49">
        <f>H9+H10+H42+H45+H46+H109+H139+H151+H155+H160+H165+H169+H173+H174+H175+H178+H182</f>
        <v>436.8497999999999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tabColor rgb="FF00B0F0"/>
    <pageSetUpPr fitToPage="1"/>
  </sheetPr>
  <dimension ref="A1:CQ209"/>
  <sheetViews>
    <sheetView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339.3</v>
      </c>
      <c r="I9" s="72">
        <v>339.3</v>
      </c>
      <c r="J9" s="72">
        <f>ROUND(H9*1000,2)</f>
        <v>339300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352.55653999999998</v>
      </c>
      <c r="I10" s="76">
        <f>I11+I12+I13+I14+I15+I16+I20+I31+I35+I38+I39+I40+I41+I19</f>
        <v>352.55653999999998</v>
      </c>
      <c r="J10" s="72">
        <f>J11+J12+J13+J14+J15+J16+J20+J31+J35+J38+J39+J40+J41+J19</f>
        <v>352556.53999999992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282.29000000000002</v>
      </c>
      <c r="G11" s="31">
        <v>2.04</v>
      </c>
      <c r="H11" s="34">
        <f>ROUND((F11*G11*K11)/1000,5)</f>
        <v>172.18561</v>
      </c>
      <c r="I11" s="31">
        <f>H11</f>
        <v>172.18561</v>
      </c>
      <c r="J11" s="31">
        <f>ROUND(F11*G11*K11,2)</f>
        <v>172185.61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705.71</v>
      </c>
      <c r="G12" s="31">
        <v>1.78</v>
      </c>
      <c r="H12" s="34">
        <f>ROUND((F12*G12*C12)/1000,5)</f>
        <v>65.320520000000002</v>
      </c>
      <c r="I12" s="31">
        <f>H12</f>
        <v>65.320520000000002</v>
      </c>
      <c r="J12" s="31">
        <f>ROUND(F12*G12*K12,2)</f>
        <v>65320.52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0</v>
      </c>
      <c r="G13" s="31">
        <v>3.04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0</v>
      </c>
      <c r="G14" s="31">
        <v>19.350000000000001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12</v>
      </c>
      <c r="G15" s="31">
        <v>3.3</v>
      </c>
      <c r="H15" s="32">
        <f>ROUND((F15*G15*K15)/1000,5)</f>
        <v>11.840400000000001</v>
      </c>
      <c r="I15" s="31">
        <f t="shared" ref="I15:I30" si="0">H15</f>
        <v>11.840400000000001</v>
      </c>
      <c r="J15" s="31">
        <f>ROUND(F15*G15*K15,2)</f>
        <v>11840.4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30.927239999999998</v>
      </c>
      <c r="I16" s="31">
        <f t="shared" si="0"/>
        <v>30.927239999999998</v>
      </c>
      <c r="J16" s="31">
        <f>J17+J18</f>
        <v>30927.239999999998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282.29000000000002</v>
      </c>
      <c r="G17" s="31">
        <v>2.88</v>
      </c>
      <c r="H17" s="32">
        <f>ROUND((F17*G17*C17)/1000,5)</f>
        <v>9.7559400000000007</v>
      </c>
      <c r="I17" s="31">
        <f t="shared" si="0"/>
        <v>9.7559400000000007</v>
      </c>
      <c r="J17" s="31">
        <f>ROUND(F17*G17*K17,2)</f>
        <v>9755.94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705.71</v>
      </c>
      <c r="G18" s="31">
        <v>2.5</v>
      </c>
      <c r="H18" s="32">
        <f>ROUND((F18*G18*C18)/1000,5)</f>
        <v>21.171299999999999</v>
      </c>
      <c r="I18" s="31">
        <f t="shared" si="0"/>
        <v>21.171299999999999</v>
      </c>
      <c r="J18" s="31">
        <f>ROUND(F18*G18*K18,2)</f>
        <v>21171.3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176.4</v>
      </c>
      <c r="G19" s="31">
        <v>8.43</v>
      </c>
      <c r="H19" s="32">
        <f>ROUND((F19*G19*K19)/1000,5)</f>
        <v>1.48705</v>
      </c>
      <c r="I19" s="31">
        <f t="shared" si="0"/>
        <v>1.48705</v>
      </c>
      <c r="J19" s="31">
        <f>ROUND(F19*G19*K19,2)</f>
        <v>1487.05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25.360429999999994</v>
      </c>
      <c r="I20" s="31">
        <f t="shared" si="0"/>
        <v>25.360429999999994</v>
      </c>
      <c r="J20" s="31">
        <f>J21+J22+J23+J24+J25+J26+J27+J28+J29+J30</f>
        <v>25360.430000000004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7925.67</v>
      </c>
      <c r="G21" s="31">
        <v>2.81</v>
      </c>
      <c r="H21" s="32">
        <f t="shared" ref="H21:H30" si="1">ROUND((F21*G21*K21)/1000,5)</f>
        <v>22.271129999999999</v>
      </c>
      <c r="I21" s="31">
        <f t="shared" si="0"/>
        <v>22.271129999999999</v>
      </c>
      <c r="J21" s="31">
        <f t="shared" ref="J21:J30" si="2">ROUND(F21*G21*K21,2)</f>
        <v>22271.13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786</v>
      </c>
      <c r="G22" s="31">
        <v>1.75</v>
      </c>
      <c r="H22" s="32">
        <f t="shared" si="1"/>
        <v>0.14699999999999999</v>
      </c>
      <c r="I22" s="31">
        <f t="shared" si="0"/>
        <v>0.14699999999999999</v>
      </c>
      <c r="J22" s="31">
        <f t="shared" si="2"/>
        <v>147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787</v>
      </c>
      <c r="G23" s="31">
        <v>4.0999999999999996</v>
      </c>
      <c r="H23" s="32">
        <f t="shared" si="1"/>
        <v>1.15374</v>
      </c>
      <c r="I23" s="31">
        <f t="shared" si="0"/>
        <v>1.15374</v>
      </c>
      <c r="J23" s="31">
        <f t="shared" si="2"/>
        <v>1153.74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788</v>
      </c>
      <c r="G24" s="31">
        <v>4.08</v>
      </c>
      <c r="H24" s="32">
        <f t="shared" si="1"/>
        <v>0.10796</v>
      </c>
      <c r="I24" s="31">
        <f t="shared" si="0"/>
        <v>0.10796</v>
      </c>
      <c r="J24" s="31">
        <f t="shared" si="2"/>
        <v>107.96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789</v>
      </c>
      <c r="G25" s="31">
        <v>3.93</v>
      </c>
      <c r="H25" s="32">
        <f t="shared" si="1"/>
        <v>0.14443</v>
      </c>
      <c r="I25" s="31">
        <f t="shared" si="0"/>
        <v>0.14443</v>
      </c>
      <c r="J25" s="31">
        <f t="shared" si="2"/>
        <v>144.43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423</v>
      </c>
      <c r="G26" s="31">
        <v>2.64</v>
      </c>
      <c r="H26" s="32">
        <f t="shared" si="1"/>
        <v>1.1167199999999999</v>
      </c>
      <c r="I26" s="31">
        <f t="shared" si="0"/>
        <v>1.1167199999999999</v>
      </c>
      <c r="J26" s="31">
        <f t="shared" si="2"/>
        <v>1116.72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783</v>
      </c>
      <c r="G27" s="31">
        <v>5.07</v>
      </c>
      <c r="H27" s="32">
        <f t="shared" si="1"/>
        <v>0.3407</v>
      </c>
      <c r="I27" s="31">
        <f t="shared" si="0"/>
        <v>0.3407</v>
      </c>
      <c r="J27" s="31">
        <f t="shared" si="2"/>
        <v>340.7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686</v>
      </c>
      <c r="G28" s="31">
        <v>2.52</v>
      </c>
      <c r="H28" s="32">
        <f t="shared" si="1"/>
        <v>5.2920000000000002E-2</v>
      </c>
      <c r="I28" s="31">
        <f t="shared" si="0"/>
        <v>5.2920000000000002E-2</v>
      </c>
      <c r="J28" s="31">
        <f t="shared" si="2"/>
        <v>52.92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v>0</v>
      </c>
      <c r="G30" s="31">
        <v>3.63</v>
      </c>
      <c r="H30" s="34">
        <f t="shared" si="1"/>
        <v>0</v>
      </c>
      <c r="I30" s="31">
        <f t="shared" si="0"/>
        <v>0</v>
      </c>
      <c r="J30" s="31">
        <f t="shared" si="2"/>
        <v>0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42.166800000000002</v>
      </c>
      <c r="I31" s="31">
        <f>I32+I33+I34</f>
        <v>42.166800000000002</v>
      </c>
      <c r="J31" s="31">
        <f>J32+J33+J34</f>
        <v>42166.799999999996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1560</v>
      </c>
      <c r="G32" s="31">
        <v>2.0099999999999998</v>
      </c>
      <c r="H32" s="32">
        <f>ROUND(F32*G32*K32/1000,5)</f>
        <v>6.2712000000000003</v>
      </c>
      <c r="I32" s="31">
        <f>H32</f>
        <v>6.2712000000000003</v>
      </c>
      <c r="J32" s="31">
        <f>ROUND(H32*1000,2)</f>
        <v>6271.2</v>
      </c>
      <c r="K32" s="3">
        <v>2</v>
      </c>
      <c r="L32" s="38"/>
      <c r="M32" s="38">
        <v>1560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1560</v>
      </c>
      <c r="G33" s="31">
        <v>7.67</v>
      </c>
      <c r="H33" s="32">
        <f>ROUND(G33*F33*K33/1000,5)</f>
        <v>35.895600000000002</v>
      </c>
      <c r="I33" s="31">
        <f>H33</f>
        <v>35.895600000000002</v>
      </c>
      <c r="J33" s="31">
        <f>ROUND(H33*1000,2)</f>
        <v>35895.599999999999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880.4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1980.9</v>
      </c>
      <c r="G38" s="31">
        <v>1.65</v>
      </c>
      <c r="H38" s="32">
        <f>ROUND((F38*G38*K38)/1000,5)</f>
        <v>3.2684899999999999</v>
      </c>
      <c r="I38" s="31">
        <f>H38</f>
        <v>3.2684899999999999</v>
      </c>
      <c r="J38" s="31">
        <f>ROUND(F38*G38*K38,2)</f>
        <v>3268.49</v>
      </c>
      <c r="K38" s="3">
        <v>1</v>
      </c>
      <c r="L38" s="38">
        <f>M37+M38</f>
        <v>1980.9</v>
      </c>
      <c r="M38" s="38">
        <v>1100.5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265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v>0</v>
      </c>
      <c r="G43" s="31">
        <v>222.21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1.0529999999999999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240.30791599999998</v>
      </c>
      <c r="I46" s="71">
        <f>I47+I53+I63+I68+I77+I85+I98+I103</f>
        <v>240.30791600000001</v>
      </c>
      <c r="J46" s="72">
        <f>J47+J53+J63+J68+J77+J85+J98+J103</f>
        <v>233098.68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12.0154</v>
      </c>
      <c r="I47" s="25">
        <f>I48+I49+I50+I51+I52</f>
        <v>0</v>
      </c>
      <c r="J47" s="23">
        <f>J48+J49+J50+J51+J52</f>
        <v>12015.4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7.2092400000000003</v>
      </c>
      <c r="I49" s="31"/>
      <c r="J49" s="31">
        <f>ROUND(H49*1000,2)</f>
        <v>7209.24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4.8061600000000002</v>
      </c>
      <c r="I50" s="31"/>
      <c r="J50" s="31">
        <f>ROUND(H50*1000,2)</f>
        <v>4806.16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16.821549999999998</v>
      </c>
      <c r="I53" s="26">
        <f>I54+I55+I56+I57+I58+I59+I60+I61+I62</f>
        <v>0</v>
      </c>
      <c r="J53" s="23">
        <f>J54+J55+J56+J57+J58+J59+J60+J61+J62</f>
        <v>16821.55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16.821549999999998</v>
      </c>
      <c r="I59" s="31"/>
      <c r="J59" s="31">
        <f t="shared" si="3"/>
        <v>16821.55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21.62771</v>
      </c>
      <c r="I68" s="26">
        <f>I69+I70+I71+I72+I75+I76</f>
        <v>0</v>
      </c>
      <c r="J68" s="23">
        <f>J69+J70+J71+J72+J73+J74+J75+J76</f>
        <v>21627.71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21.62771</v>
      </c>
      <c r="I76" s="31"/>
      <c r="J76" s="31">
        <f>ROUND(H76*1000,2)</f>
        <v>21627.71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33.64311</v>
      </c>
      <c r="I77" s="26">
        <f>I78+I79+I80+I81+I82+I83+I84</f>
        <v>0</v>
      </c>
      <c r="J77" s="23">
        <f>J78+J79+J80+J81+J82+J83+J84</f>
        <v>26433.87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16.821549999999998</v>
      </c>
      <c r="I78" s="31"/>
      <c r="J78" s="31">
        <f t="shared" ref="J78:J83" si="4">ROUND(H78*1000,2)</f>
        <v>16821.55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9.6123200000000004</v>
      </c>
      <c r="I81" s="31"/>
      <c r="J81" s="31">
        <f t="shared" si="4"/>
        <v>9612.32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7.2092400000000003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81.704689999999999</v>
      </c>
      <c r="I85" s="26">
        <f>I86+I87+I88+I89+I90+I91+I92+I93+I94+I95+I96+I97</f>
        <v>0</v>
      </c>
      <c r="J85" s="23">
        <f>J86+J87+J88+J89+J90+J91+J92+J93+J94+J95+J96+J97</f>
        <v>81704.69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28.836950000000002</v>
      </c>
      <c r="I90" s="31"/>
      <c r="J90" s="31">
        <f t="shared" si="5"/>
        <v>28836.95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38.449269999999999</v>
      </c>
      <c r="I96" s="31"/>
      <c r="J96" s="31">
        <f t="shared" si="5"/>
        <v>38449.269999999997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14.418469999999999</v>
      </c>
      <c r="I97" s="31"/>
      <c r="J97" s="31">
        <f t="shared" si="5"/>
        <v>14418.47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9.6123200000000004</v>
      </c>
      <c r="I98" s="26">
        <f>I99+I100+I101+I102</f>
        <v>0</v>
      </c>
      <c r="J98" s="23">
        <f>J99+J100+J101+J102</f>
        <v>9612.32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9.6123200000000004</v>
      </c>
      <c r="I99" s="31">
        <v>0</v>
      </c>
      <c r="J99" s="31">
        <f>ROUND(H99*1000,2)</f>
        <v>9612.32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64.883135999999993</v>
      </c>
      <c r="I103" s="25">
        <f>I104+I105+I106+I107+I108</f>
        <v>240.30791600000001</v>
      </c>
      <c r="J103" s="23">
        <f>J104+J105+J106+J107+J108</f>
        <v>64883.14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15.620010000000001</v>
      </c>
      <c r="I106" s="31"/>
      <c r="J106" s="31">
        <f>ROUND(H106*1000,2)</f>
        <v>15620.01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49.263125999999993</v>
      </c>
      <c r="I108" s="34">
        <f>J197-I138-H181</f>
        <v>240.30791600000001</v>
      </c>
      <c r="J108" s="31">
        <f>ROUND(H108*1000,2)</f>
        <v>49263.13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770.7779139999999</v>
      </c>
      <c r="I109" s="71">
        <f>I110+I111+I112+I113+I114+I115+I116+I117+I118+I119+I120+I121+I122+I123+I124+I125+I126+I127+I128+I129+I130+I131+I132+I133+I134+I135+I136+I137+I138</f>
        <v>770.78191399999992</v>
      </c>
      <c r="J109" s="72">
        <f>J110+J111+J112+J113+J114+J115+J116+J117+J118+J119+J120+J121+J122+J123+J124+J125+J126+J127+J128+J129+J130+J131+J132+J133+J134+J135+J136+J137+J138</f>
        <v>719581.88000000012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36568.600000000006</v>
      </c>
      <c r="H110" s="33">
        <f>ROUND(($I$138*0.05),5)</f>
        <v>36.568600000000004</v>
      </c>
      <c r="I110" s="31"/>
      <c r="J110" s="31">
        <f t="shared" ref="J110:J137" si="6">ROUND(H110*1000,2)</f>
        <v>36568.6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182842.98</v>
      </c>
      <c r="H111" s="33">
        <f>ROUND(($I$138*0.25),5)</f>
        <v>182.84298000000001</v>
      </c>
      <c r="I111" s="31"/>
      <c r="J111" s="31">
        <f t="shared" si="6"/>
        <v>182842.98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87764.62999999999</v>
      </c>
      <c r="H116" s="32">
        <f>ROUND(($I$138*0.12),5)</f>
        <v>87.764629999999997</v>
      </c>
      <c r="I116" s="31"/>
      <c r="J116" s="31">
        <f t="shared" si="6"/>
        <v>87764.63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39406</v>
      </c>
      <c r="H121" s="34">
        <v>39.405999999999999</v>
      </c>
      <c r="I121" s="31">
        <v>39.409999999999997</v>
      </c>
      <c r="J121" s="31">
        <f t="shared" si="6"/>
        <v>39406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109705.79</v>
      </c>
      <c r="H125" s="32">
        <f>ROUND(($I$138*0.15),5)</f>
        <v>109.70578999999999</v>
      </c>
      <c r="I125" s="31"/>
      <c r="J125" s="31">
        <f t="shared" si="6"/>
        <v>109705.79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80450.909999999989</v>
      </c>
      <c r="H126" s="32">
        <f>ROUND(($I$138*0.11),5)</f>
        <v>80.450909999999993</v>
      </c>
      <c r="I126" s="31"/>
      <c r="J126" s="31">
        <f t="shared" si="6"/>
        <v>80450.91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51196.03</v>
      </c>
      <c r="H128" s="32">
        <f>ROUND(($I$138*0.07),5)</f>
        <v>51.19603</v>
      </c>
      <c r="I128" s="31"/>
      <c r="J128" s="31">
        <f t="shared" si="6"/>
        <v>51196.03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131646.94</v>
      </c>
      <c r="H129" s="32">
        <f>ROUND(($I$138*0.18),5)</f>
        <v>131.64694</v>
      </c>
      <c r="I129" s="31"/>
      <c r="J129" s="31">
        <f t="shared" si="6"/>
        <v>131646.94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51.196033999999983</v>
      </c>
      <c r="I138" s="34">
        <f>J197*0.7</f>
        <v>731.37191399999995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208.45008000000001</v>
      </c>
      <c r="I151" s="72">
        <f>I152+I153+I154</f>
        <v>208.45</v>
      </c>
      <c r="J151" s="72">
        <f ca="1">J152+J153+J154</f>
        <v>208450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6</v>
      </c>
      <c r="G152" s="40">
        <f ca="1">IF(F152&gt;0,J152/C152/F152,0)</f>
        <v>2895.14</v>
      </c>
      <c r="H152" s="32">
        <f ca="1">ROUND((C152*F152*G152/1000),5)</f>
        <v>208.45008000000001</v>
      </c>
      <c r="I152" s="35">
        <v>208.45</v>
      </c>
      <c r="J152" s="31">
        <f ca="1">ROUND(H152*1000,2)</f>
        <v>208450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48.737000000000002</v>
      </c>
      <c r="I165" s="72">
        <f>I166+I167+I168</f>
        <v>48.74</v>
      </c>
      <c r="J165" s="72">
        <f>J166+J167+J168</f>
        <v>48737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48737</v>
      </c>
      <c r="H166" s="34">
        <v>48.737000000000002</v>
      </c>
      <c r="I166" s="31">
        <v>48.74</v>
      </c>
      <c r="J166" s="31">
        <f>ROUND(H166*1000,2)</f>
        <v>48737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95.188999999999993</v>
      </c>
      <c r="I169" s="72">
        <f>I170+I171+I172</f>
        <v>95.19</v>
      </c>
      <c r="J169" s="72">
        <f>J170+J171+J172</f>
        <v>95189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95189</v>
      </c>
      <c r="H170" s="32">
        <v>95.188999999999993</v>
      </c>
      <c r="I170" s="35">
        <v>95.19</v>
      </c>
      <c r="J170" s="31">
        <f>ROUND(H170*1000,2)</f>
        <v>95189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105.179</v>
      </c>
      <c r="I173" s="72">
        <v>105.18</v>
      </c>
      <c r="J173" s="72">
        <f>ROUND(H173*1000,2)</f>
        <v>105179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40.427999999999997</v>
      </c>
      <c r="I174" s="72">
        <v>40.43</v>
      </c>
      <c r="J174" s="72">
        <f>ROUND(H174*1000,2)</f>
        <v>40428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73.137190000000004</v>
      </c>
      <c r="I178" s="72">
        <f>I179+I180+I181</f>
        <v>124.12</v>
      </c>
      <c r="J178" s="72">
        <f>J179+J180+J181</f>
        <v>73137.19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73.137190000000004</v>
      </c>
      <c r="I181" s="31">
        <v>124.12</v>
      </c>
      <c r="J181" s="31">
        <f>ROUND(H181*1000,2)</f>
        <v>73137.19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2274.0626399999996</v>
      </c>
      <c r="I194" s="62">
        <f>I10+I9+I42+I46+I109+I139+I151+I155+I160+I165+I169+I173+I174+I175+I178+I45</f>
        <v>2325.0563699999993</v>
      </c>
      <c r="J194" s="63">
        <f ca="1">J10+J9+J42+J46+J109+J139+J151+J155+J160+J165+J169+J173+J174+J175+J178+J45</f>
        <v>1109931.0900000001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2274.0626400000001</v>
      </c>
      <c r="I195" s="31">
        <f>J195/1000</f>
        <v>2545.20091</v>
      </c>
      <c r="J195" s="31">
        <v>2545200.91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2325.0563699999993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220.14454000000069</v>
      </c>
      <c r="J197" s="82">
        <v>1044.81702</v>
      </c>
    </row>
    <row r="198" spans="1:75" hidden="1" x14ac:dyDescent="0.25">
      <c r="H198" s="49">
        <f>H9+H10+H42+H45+H46+H109+H139+H151+H155+H160+H165+H169+H173+H174+H175+H178+H182</f>
        <v>2274.0626399999996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H195*0.12</f>
        <v>614.17668239999989</v>
      </c>
      <c r="I9" s="72">
        <v>1056.94</v>
      </c>
      <c r="J9" s="72">
        <f>ROUND(H9*1000,2)</f>
        <v>614176.68000000005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719.19991000000005</v>
      </c>
      <c r="I10" s="76">
        <f>I11+I12+I13+I14+I15+I16+I20+I31+I35+I38+I39+I40+I41+I19</f>
        <v>716.51143000000013</v>
      </c>
      <c r="J10" s="72">
        <f>J11+J12+J13+J14+J15+J16+J20+J31+J35+J38+J39+J40+J41+J19</f>
        <v>716511.42999999993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154.44</v>
      </c>
      <c r="G11" s="31">
        <v>2.29</v>
      </c>
      <c r="H11" s="34">
        <f>ROUND((F11*G11*K11)/1000,5)</f>
        <v>105.74661</v>
      </c>
      <c r="I11" s="31">
        <f t="shared" ref="I11:I30" si="0">H11</f>
        <v>105.74661</v>
      </c>
      <c r="J11" s="31">
        <f>ROUND(F11*G11*K11,2)</f>
        <v>105746.61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926.65999999999985</v>
      </c>
      <c r="G12" s="31">
        <v>2</v>
      </c>
      <c r="H12" s="34">
        <f>ROUND((F12*G12*C12)/1000,5)</f>
        <v>96.372640000000004</v>
      </c>
      <c r="I12" s="31">
        <f t="shared" si="0"/>
        <v>96.372640000000004</v>
      </c>
      <c r="J12" s="31">
        <f>ROUND(F12*G12*K12,2)</f>
        <v>96372.64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84</v>
      </c>
      <c r="G13" s="31">
        <v>3.04</v>
      </c>
      <c r="H13" s="34">
        <f>ROUND((F13*G13*K13)/1000,5)</f>
        <v>76.352639999999994</v>
      </c>
      <c r="I13" s="31">
        <f t="shared" si="0"/>
        <v>76.352639999999994</v>
      </c>
      <c r="J13" s="31">
        <f>ROUND(F13*G13*K13,2)</f>
        <v>76352.639999999999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84</v>
      </c>
      <c r="G14" s="31">
        <v>19.350000000000001</v>
      </c>
      <c r="H14" s="32">
        <f>ROUND((F14*G14*K14)/1000,5)</f>
        <v>84.520799999999994</v>
      </c>
      <c r="I14" s="31">
        <f t="shared" si="0"/>
        <v>84.520799999999994</v>
      </c>
      <c r="J14" s="31">
        <f>ROUND(F14*G14*K14,2)</f>
        <v>84520.8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24</v>
      </c>
      <c r="G15" s="31">
        <v>3.3</v>
      </c>
      <c r="H15" s="32">
        <f>ROUND((F15*G15*K15)/1000,5)</f>
        <v>23.680800000000001</v>
      </c>
      <c r="I15" s="31">
        <f t="shared" si="0"/>
        <v>23.680800000000001</v>
      </c>
      <c r="J15" s="31">
        <f>ROUND(F15*G15*K15,2)</f>
        <v>23680.799999999999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34.67548</v>
      </c>
      <c r="I16" s="31">
        <f t="shared" si="0"/>
        <v>34.67548</v>
      </c>
      <c r="J16" s="31">
        <f>J17+J18</f>
        <v>34675.479999999996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154.44</v>
      </c>
      <c r="G17" s="31">
        <v>3.29</v>
      </c>
      <c r="H17" s="32">
        <f>ROUND((F17*G17*C17)/1000,5)</f>
        <v>6.0972900000000001</v>
      </c>
      <c r="I17" s="31">
        <f t="shared" si="0"/>
        <v>6.0972900000000001</v>
      </c>
      <c r="J17" s="31">
        <f>ROUND(F17*G17*K17,2)</f>
        <v>6097.29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926.65999999999985</v>
      </c>
      <c r="G18" s="31">
        <v>2.57</v>
      </c>
      <c r="H18" s="32">
        <f>ROUND((F18*G18*C18)/1000,5)</f>
        <v>28.578189999999999</v>
      </c>
      <c r="I18" s="31">
        <f t="shared" si="0"/>
        <v>28.578189999999999</v>
      </c>
      <c r="J18" s="31">
        <f>ROUND(F18*G18*K18,2)</f>
        <v>28578.19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352.8</v>
      </c>
      <c r="G19" s="31">
        <v>8.43</v>
      </c>
      <c r="H19" s="32">
        <f>ROUND((F19*G19*K19)/1000,5)</f>
        <v>2.9741</v>
      </c>
      <c r="I19" s="31">
        <f t="shared" si="0"/>
        <v>2.9741</v>
      </c>
      <c r="J19" s="31">
        <f>ROUND(F19*G19*K19,2)</f>
        <v>2974.1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79.14439999999999</v>
      </c>
      <c r="I20" s="31">
        <f t="shared" si="0"/>
        <v>79.14439999999999</v>
      </c>
      <c r="J20" s="31">
        <f>J21+J22+J23+J24+J25+J26+J27+J28+J29+J30</f>
        <v>79144.399999999994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25064.67</v>
      </c>
      <c r="G21" s="31">
        <v>2.81</v>
      </c>
      <c r="H21" s="32">
        <f t="shared" ref="H21:H30" si="1">ROUND((F21*G21*K21)/1000,5)</f>
        <v>70.431719999999999</v>
      </c>
      <c r="I21" s="31">
        <f t="shared" si="0"/>
        <v>70.431719999999999</v>
      </c>
      <c r="J21" s="31">
        <f t="shared" ref="J21:J30" si="2">ROUND(F21*G21*K21,2)</f>
        <v>70431.72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842</v>
      </c>
      <c r="G22" s="31">
        <v>1.75</v>
      </c>
      <c r="H22" s="32">
        <f t="shared" si="1"/>
        <v>0.29399999999999998</v>
      </c>
      <c r="I22" s="31">
        <f t="shared" si="0"/>
        <v>0.29399999999999998</v>
      </c>
      <c r="J22" s="31">
        <f t="shared" si="2"/>
        <v>294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843</v>
      </c>
      <c r="G23" s="31">
        <v>4.0999999999999996</v>
      </c>
      <c r="H23" s="32">
        <f t="shared" si="1"/>
        <v>2.30748</v>
      </c>
      <c r="I23" s="31">
        <f t="shared" si="0"/>
        <v>2.30748</v>
      </c>
      <c r="J23" s="31">
        <f t="shared" si="2"/>
        <v>2307.48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844</v>
      </c>
      <c r="G24" s="31">
        <v>4.08</v>
      </c>
      <c r="H24" s="32">
        <f t="shared" si="1"/>
        <v>0.21590999999999999</v>
      </c>
      <c r="I24" s="31">
        <f t="shared" si="0"/>
        <v>0.21590999999999999</v>
      </c>
      <c r="J24" s="31">
        <f t="shared" si="2"/>
        <v>215.91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845</v>
      </c>
      <c r="G25" s="31">
        <v>3.93</v>
      </c>
      <c r="H25" s="32">
        <f t="shared" si="1"/>
        <v>0.28886000000000001</v>
      </c>
      <c r="I25" s="31">
        <f t="shared" si="0"/>
        <v>0.28886000000000001</v>
      </c>
      <c r="J25" s="31">
        <f t="shared" si="2"/>
        <v>288.86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846</v>
      </c>
      <c r="G26" s="31">
        <v>2.64</v>
      </c>
      <c r="H26" s="32">
        <f t="shared" si="1"/>
        <v>0.61158999999999997</v>
      </c>
      <c r="I26" s="31">
        <f t="shared" si="0"/>
        <v>0.61158999999999997</v>
      </c>
      <c r="J26" s="31">
        <f t="shared" si="2"/>
        <v>611.59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847</v>
      </c>
      <c r="G27" s="31">
        <v>5.07</v>
      </c>
      <c r="H27" s="32">
        <f t="shared" si="1"/>
        <v>0.68140999999999996</v>
      </c>
      <c r="I27" s="31">
        <f t="shared" si="0"/>
        <v>0.68140999999999996</v>
      </c>
      <c r="J27" s="31">
        <f t="shared" si="2"/>
        <v>681.41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848</v>
      </c>
      <c r="G28" s="31">
        <v>2.52</v>
      </c>
      <c r="H28" s="32">
        <f t="shared" si="1"/>
        <v>0.10584</v>
      </c>
      <c r="I28" s="31">
        <f t="shared" si="0"/>
        <v>0.10584</v>
      </c>
      <c r="J28" s="31">
        <f t="shared" si="2"/>
        <v>105.84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614</v>
      </c>
      <c r="G29" s="31">
        <v>2.0499999999999998</v>
      </c>
      <c r="H29" s="32">
        <f t="shared" si="1"/>
        <v>2.5829999999999999E-2</v>
      </c>
      <c r="I29" s="31">
        <f t="shared" si="0"/>
        <v>2.5829999999999999E-2</v>
      </c>
      <c r="J29" s="31">
        <f t="shared" si="2"/>
        <v>25.83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48</v>
      </c>
      <c r="G30" s="31">
        <v>3.63</v>
      </c>
      <c r="H30" s="34">
        <f t="shared" si="1"/>
        <v>4.1817599999999997</v>
      </c>
      <c r="I30" s="31">
        <f t="shared" si="0"/>
        <v>4.1817599999999997</v>
      </c>
      <c r="J30" s="31">
        <f t="shared" si="2"/>
        <v>4181.76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89.49633</v>
      </c>
      <c r="I31" s="31">
        <f>I32+I33+I34</f>
        <v>89.49633</v>
      </c>
      <c r="J31" s="31">
        <f>J32+J33+J34</f>
        <v>89496.33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3311</v>
      </c>
      <c r="G32" s="31">
        <v>2.0099999999999998</v>
      </c>
      <c r="H32" s="32">
        <f>ROUND(F32*G32*K32/1000,5)</f>
        <v>13.310219999999999</v>
      </c>
      <c r="I32" s="31">
        <f>H32</f>
        <v>13.310219999999999</v>
      </c>
      <c r="J32" s="31">
        <f>ROUND(H32*1000,2)</f>
        <v>13310.22</v>
      </c>
      <c r="K32" s="3">
        <v>2</v>
      </c>
      <c r="L32" s="38"/>
      <c r="M32" s="38">
        <v>3311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3311</v>
      </c>
      <c r="G33" s="31">
        <v>7.67</v>
      </c>
      <c r="H33" s="32">
        <f>ROUND(G33*F33*K33/1000,5)</f>
        <v>76.186109999999999</v>
      </c>
      <c r="I33" s="31">
        <f>H33</f>
        <v>76.186109999999999</v>
      </c>
      <c r="J33" s="31">
        <f>ROUND(H33*1000,2)</f>
        <v>76186.11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2.6884800000000002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24</v>
      </c>
      <c r="G37" s="31">
        <v>56.01</v>
      </c>
      <c r="H37" s="32">
        <f>ROUND(G37*F37*C37/1000,5)</f>
        <v>2.6884800000000002</v>
      </c>
      <c r="I37" s="31"/>
      <c r="J37" s="31"/>
      <c r="L37" s="38"/>
      <c r="M37" s="38">
        <v>1114.8800000000001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2508.48</v>
      </c>
      <c r="G38" s="31">
        <v>1.65</v>
      </c>
      <c r="H38" s="32">
        <f>ROUND((F38*G38*K38)/1000,5)</f>
        <v>4.1389899999999997</v>
      </c>
      <c r="I38" s="31">
        <f>H38</f>
        <v>4.1389899999999997</v>
      </c>
      <c r="J38" s="31">
        <f>ROUND(F38*G38*K38,2)</f>
        <v>4138.99</v>
      </c>
      <c r="K38" s="3">
        <v>1</v>
      </c>
      <c r="L38" s="38">
        <f>M37+M38</f>
        <v>2508.48</v>
      </c>
      <c r="M38" s="38">
        <v>1393.6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48</v>
      </c>
      <c r="G39" s="31">
        <v>8.32</v>
      </c>
      <c r="H39" s="32">
        <f>ROUND((F39*G39*K39)/1000,5)</f>
        <v>119.40864000000001</v>
      </c>
      <c r="I39" s="31">
        <f>H39</f>
        <v>119.40864000000001</v>
      </c>
      <c r="J39" s="31">
        <f>ROUND(F39*G39*K39,2)</f>
        <v>119408.64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221.42115000000001</v>
      </c>
      <c r="I42" s="72">
        <f>I43+I44</f>
        <v>221.42115000000001</v>
      </c>
      <c r="J42" s="72">
        <f>J43+J44</f>
        <v>221421.15</v>
      </c>
      <c r="K42" s="73"/>
      <c r="Q42" s="74" t="s">
        <v>327</v>
      </c>
      <c r="R42" s="74">
        <v>686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2.73</v>
      </c>
      <c r="G43" s="31">
        <v>222.21</v>
      </c>
      <c r="H43" s="32">
        <f>ROUND((F43*G43*K43)/1000,5)</f>
        <v>221.42115000000001</v>
      </c>
      <c r="I43" s="31">
        <f>H43</f>
        <v>221.42115000000001</v>
      </c>
      <c r="J43" s="31">
        <f>ROUND(H43*1000,2)</f>
        <v>221421.15</v>
      </c>
      <c r="K43" s="3">
        <v>365</v>
      </c>
      <c r="L43" s="38"/>
      <c r="M43" s="38"/>
      <c r="N43" s="4">
        <f>ROUND(R42*1.45/365,3)</f>
        <v>2.7250000000000001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215.56471327999992</v>
      </c>
      <c r="I46" s="71">
        <f>I47+I53+I63+I68+I77+I85+I98+I103</f>
        <v>215.56471327999992</v>
      </c>
      <c r="J46" s="72">
        <f>J47+J53+J63+J68+J77+J85+J98+J103</f>
        <v>209097.77000000002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10.778230000000001</v>
      </c>
      <c r="I47" s="25">
        <f>I48+I49+I50+I51+I52</f>
        <v>0</v>
      </c>
      <c r="J47" s="23">
        <f>J48+J49+J50+J51+J52</f>
        <v>10778.23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6.4669400000000001</v>
      </c>
      <c r="I49" s="31"/>
      <c r="J49" s="31">
        <f>ROUND(H49*1000,2)</f>
        <v>6466.94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4.3112899999999996</v>
      </c>
      <c r="I50" s="31"/>
      <c r="J50" s="31">
        <f>ROUND(H50*1000,2)</f>
        <v>4311.29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15.08953</v>
      </c>
      <c r="I53" s="26">
        <f>I54+I55+I56+I57+I58+I59+I60+I61+I62</f>
        <v>0</v>
      </c>
      <c r="J53" s="23">
        <f>J54+J55+J56+J57+J58+J59+J60+J61+J62</f>
        <v>15089.53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15.08953</v>
      </c>
      <c r="I59" s="31"/>
      <c r="J59" s="31">
        <f t="shared" si="3"/>
        <v>15089.53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19.40082</v>
      </c>
      <c r="I68" s="26">
        <f>I69+I70+I71+I72+I75+I76</f>
        <v>0</v>
      </c>
      <c r="J68" s="23">
        <f>J69+J70+J71+J72+J73+J74+J75+J76</f>
        <v>19400.82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19.40082</v>
      </c>
      <c r="I76" s="31"/>
      <c r="J76" s="31">
        <f>ROUND(H76*1000,2)</f>
        <v>19400.82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30.17906</v>
      </c>
      <c r="I77" s="26">
        <f>I78+I79+I80+I81+I82+I83+I84</f>
        <v>0</v>
      </c>
      <c r="J77" s="23">
        <f>J78+J79+J80+J81+J82+J83+J84</f>
        <v>23712.120000000003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15.08953</v>
      </c>
      <c r="I78" s="31"/>
      <c r="J78" s="31">
        <f t="shared" ref="J78:J83" si="4">ROUND(H78*1000,2)</f>
        <v>15089.53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8.6225900000000006</v>
      </c>
      <c r="I81" s="31"/>
      <c r="J81" s="31">
        <f t="shared" si="4"/>
        <v>8622.59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6.4669400000000001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73.292000000000002</v>
      </c>
      <c r="I85" s="26">
        <f>I86+I87+I88+I89+I90+I91+I92+I93+I94+I95+I96+I97</f>
        <v>0</v>
      </c>
      <c r="J85" s="23">
        <f>J86+J87+J88+J89+J90+J91+J92+J93+J94+J95+J96+J97</f>
        <v>73292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25.86777</v>
      </c>
      <c r="I90" s="31"/>
      <c r="J90" s="31">
        <f t="shared" si="5"/>
        <v>25867.77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34.490349999999999</v>
      </c>
      <c r="I96" s="31"/>
      <c r="J96" s="31">
        <f t="shared" si="5"/>
        <v>34490.35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12.93388</v>
      </c>
      <c r="I97" s="31"/>
      <c r="J97" s="31">
        <f t="shared" si="5"/>
        <v>12933.88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8.6225900000000006</v>
      </c>
      <c r="I98" s="26">
        <f>I99+I100+I101+I102</f>
        <v>0</v>
      </c>
      <c r="J98" s="23">
        <f>J99+J100+J101+J102</f>
        <v>8622.59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8.6225900000000006</v>
      </c>
      <c r="I99" s="31">
        <v>0</v>
      </c>
      <c r="J99" s="31">
        <f>ROUND(H99*1000,2)</f>
        <v>8622.59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58.20248327999991</v>
      </c>
      <c r="I103" s="25">
        <f>I104+I105+I106+I107+I108</f>
        <v>215.56471327999992</v>
      </c>
      <c r="J103" s="23">
        <f>J104+J105+J106+J107+J108</f>
        <v>58202.479999999996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14.011710000000001</v>
      </c>
      <c r="I106" s="31"/>
      <c r="J106" s="31">
        <f>ROUND(H106*1000,2)</f>
        <v>14011.71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44.19077327999991</v>
      </c>
      <c r="I108" s="34">
        <f>J197-I138-H181</f>
        <v>215.56471327999992</v>
      </c>
      <c r="J108" s="31">
        <f>ROUND(H108*1000,2)</f>
        <v>44190.77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802.95751431999975</v>
      </c>
      <c r="I109" s="71">
        <f>I110+I111+I112+I113+I114+I115+I116+I117+I118+I119+I120+I121+I122+I123+I124+I125+I126+I127+I128+I129+I130+I131+I132+I133+I134+I135+I136+I137+I138</f>
        <v>802.96651431999965</v>
      </c>
      <c r="J109" s="72">
        <f>J110+J111+J112+J113+J114+J115+J116+J117+J118+J119+J120+J121+J122+J123+J124+J125+J126+J127+J128+J129+J130+J131+J132+J133+J134+J135+J136+J137+J138</f>
        <v>757032.87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32803.33</v>
      </c>
      <c r="H110" s="33">
        <f>ROUND(($I$138*0.05),5)</f>
        <v>32.803330000000003</v>
      </c>
      <c r="I110" s="31"/>
      <c r="J110" s="31">
        <f t="shared" ref="J110:J137" si="6">ROUND(H110*1000,2)</f>
        <v>32803.33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164016.63</v>
      </c>
      <c r="H111" s="33">
        <f>ROUND(($I$138*0.25),5)</f>
        <v>164.01662999999999</v>
      </c>
      <c r="I111" s="31"/>
      <c r="J111" s="31">
        <f t="shared" si="6"/>
        <v>164016.63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78727.98</v>
      </c>
      <c r="H116" s="32">
        <f>ROUND(($I$138*0.12),5)</f>
        <v>78.727980000000002</v>
      </c>
      <c r="I116" s="31"/>
      <c r="J116" s="31">
        <f t="shared" si="6"/>
        <v>78727.98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67968</v>
      </c>
      <c r="H120" s="34">
        <v>67.968000000000004</v>
      </c>
      <c r="I120" s="31">
        <v>67.97</v>
      </c>
      <c r="J120" s="31">
        <f t="shared" si="6"/>
        <v>67968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63046</v>
      </c>
      <c r="H121" s="34">
        <v>63.045999999999999</v>
      </c>
      <c r="I121" s="31">
        <v>63.05</v>
      </c>
      <c r="J121" s="31">
        <f t="shared" si="6"/>
        <v>63046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98409.98000000001</v>
      </c>
      <c r="H125" s="32">
        <f>ROUND(($I$138*0.15),5)</f>
        <v>98.409980000000004</v>
      </c>
      <c r="I125" s="31"/>
      <c r="J125" s="31">
        <f t="shared" si="6"/>
        <v>98409.98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72167.320000000007</v>
      </c>
      <c r="H126" s="32">
        <f>ROUND(($I$138*0.11),5)</f>
        <v>72.167320000000004</v>
      </c>
      <c r="I126" s="31"/>
      <c r="J126" s="31">
        <f t="shared" si="6"/>
        <v>72167.320000000007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45924.66</v>
      </c>
      <c r="H128" s="32">
        <f>ROUND(($I$138*0.07),5)</f>
        <v>45.924660000000003</v>
      </c>
      <c r="I128" s="31"/>
      <c r="J128" s="31">
        <f t="shared" si="6"/>
        <v>45924.66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118091.97</v>
      </c>
      <c r="H129" s="32">
        <f>ROUND(($I$138*0.18),5)</f>
        <v>118.09197</v>
      </c>
      <c r="I129" s="31"/>
      <c r="J129" s="31">
        <f t="shared" si="6"/>
        <v>118091.97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45.924644319999686</v>
      </c>
      <c r="I138" s="34">
        <f>J197*0.7</f>
        <v>656.06651431999967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64.287279999999996</v>
      </c>
      <c r="I139" s="72">
        <f>I140+I141+I142+I143+I144+I145+I146+I147+I148+I149+I150</f>
        <v>64.283279999999991</v>
      </c>
      <c r="J139" s="72">
        <f ca="1">J140+J141+J142+J143+J144+J145+J146+J147+J148+J149+J150</f>
        <v>64759.360000000001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50764</v>
      </c>
      <c r="H142" s="34">
        <v>50.764000000000003</v>
      </c>
      <c r="I142" s="31">
        <v>50.76</v>
      </c>
      <c r="J142" s="31">
        <f t="shared" si="7"/>
        <v>50764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6</v>
      </c>
      <c r="G144" s="40">
        <v>9.1300000000000008</v>
      </c>
      <c r="H144" s="32">
        <f>ROUND((F144*G144*K144)/1000,5)</f>
        <v>2.84856</v>
      </c>
      <c r="I144" s="35">
        <f>H144</f>
        <v>2.84856</v>
      </c>
      <c r="J144" s="31">
        <f t="shared" si="7"/>
        <v>2848.56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6</v>
      </c>
      <c r="G145" s="40">
        <v>63.36</v>
      </c>
      <c r="H145" s="32">
        <f>ROUND((F145*G145*K145)/1000,5)</f>
        <v>4.5619199999999998</v>
      </c>
      <c r="I145" s="35">
        <f>H145</f>
        <v>4.5619199999999998</v>
      </c>
      <c r="J145" s="31">
        <f t="shared" si="7"/>
        <v>4561.92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6</v>
      </c>
      <c r="G147" s="40">
        <v>11.41</v>
      </c>
      <c r="H147" s="32">
        <f>ROUND((F147*G147*K147)/1000,5)</f>
        <v>0.82152000000000003</v>
      </c>
      <c r="I147" s="35">
        <f>H147</f>
        <v>0.82152000000000003</v>
      </c>
      <c r="J147" s="31">
        <f t="shared" si="7"/>
        <v>821.52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6</v>
      </c>
      <c r="G148" s="40">
        <v>881.88</v>
      </c>
      <c r="H148" s="32">
        <f>ROUND((F148*G148*K148)/1000,5)</f>
        <v>5.2912800000000004</v>
      </c>
      <c r="I148" s="35">
        <f>H148</f>
        <v>5.2912800000000004</v>
      </c>
      <c r="J148" s="31">
        <f t="shared" si="7"/>
        <v>5291.28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623.49120000000005</v>
      </c>
      <c r="I151" s="72">
        <f>I152+I153+I154</f>
        <v>623.49</v>
      </c>
      <c r="J151" s="72">
        <f ca="1">J152+J153+J154</f>
        <v>623491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12</v>
      </c>
      <c r="G152" s="40">
        <f ca="1">IF(F152&gt;0,J152/C152/F152,0)</f>
        <v>4329.8</v>
      </c>
      <c r="H152" s="32">
        <f ca="1">ROUND((C152*F152*G152/1000),5)</f>
        <v>623.49120000000005</v>
      </c>
      <c r="I152" s="35">
        <v>623.49</v>
      </c>
      <c r="J152" s="31">
        <f ca="1">ROUND(H152*1000,2)</f>
        <v>623491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480.94992000000002</v>
      </c>
      <c r="I155" s="72">
        <f>I156+I157+I158+I159</f>
        <v>480.95</v>
      </c>
      <c r="J155" s="72">
        <f ca="1">J156+J157+J158+J159</f>
        <v>480950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12</v>
      </c>
      <c r="G157" s="31">
        <f ca="1">IF(F157&gt;0,J157/C157/F157,0)</f>
        <v>3339.93</v>
      </c>
      <c r="H157" s="34">
        <f ca="1">ROUND((C157*F157*G157/1000),5)</f>
        <v>480.94992000000002</v>
      </c>
      <c r="I157" s="31">
        <v>480.95</v>
      </c>
      <c r="J157" s="31">
        <f ca="1">ROUND(H157*1000,2)</f>
        <v>480950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296.52100000000002</v>
      </c>
      <c r="I169" s="72">
        <f>I170+I171+I172</f>
        <v>296.52</v>
      </c>
      <c r="J169" s="72">
        <f>J170+J171+J172</f>
        <v>296521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296521</v>
      </c>
      <c r="H170" s="32">
        <v>296.52100000000002</v>
      </c>
      <c r="I170" s="35">
        <v>296.52</v>
      </c>
      <c r="J170" s="31">
        <f>ROUND(H170*1000,2)</f>
        <v>296521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929.399</v>
      </c>
      <c r="I173" s="72">
        <v>929.4</v>
      </c>
      <c r="J173" s="72">
        <f>ROUND(H173*1000,2)</f>
        <v>929399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84.563999999999993</v>
      </c>
      <c r="I174" s="72">
        <v>84.56</v>
      </c>
      <c r="J174" s="72">
        <f>ROUND(H174*1000,2)</f>
        <v>84564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23.15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23.15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65.606650000000002</v>
      </c>
      <c r="I178" s="72">
        <f>I179+I180+I181</f>
        <v>386.66</v>
      </c>
      <c r="J178" s="72">
        <f>J179+J180+J181</f>
        <v>65606.649999999994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65.606650000000002</v>
      </c>
      <c r="I181" s="31">
        <v>386.66</v>
      </c>
      <c r="J181" s="31">
        <f>ROUND(H181*1000,2)</f>
        <v>65606.649999999994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5118.1390199999996</v>
      </c>
      <c r="I194" s="62">
        <f>I10+I9+I42+I46+I109+I139+I151+I155+I160+I165+I169+I173+I174+I175+I178+I45</f>
        <v>5902.4170875999998</v>
      </c>
      <c r="J194" s="63">
        <f ca="1">J10+J9+J42+J46+J109+J139+J151+J155+J160+J165+J169+J173+J174+J175+J178+J45</f>
        <v>4461220.95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5118.1390199999996</v>
      </c>
      <c r="I195" s="31">
        <f>J195/1000</f>
        <v>6147.0420400000003</v>
      </c>
      <c r="J195" s="31">
        <v>6147042.04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5902.4170875999998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244.62495240000044</v>
      </c>
      <c r="J197" s="82">
        <v>937.23787759999959</v>
      </c>
    </row>
    <row r="198" spans="1:75" hidden="1" x14ac:dyDescent="0.25">
      <c r="H198" s="49">
        <f>H9+H10+H42+H45+H46+H109+H139+H151+H155+H160+H165+H169+H173+H174+H175+H178+H182</f>
        <v>5118.1390199999996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16.20195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64.374732000000009</v>
      </c>
      <c r="I9" s="72">
        <v>165.36</v>
      </c>
      <c r="J9" s="72">
        <f>ROUND(H9*1000,2)</f>
        <v>64374.73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253.28301999999999</v>
      </c>
      <c r="I10" s="76">
        <f>I11+I12+I13+I14+I15+I16+I20+I31+I35+I38+I39+I40+I41+I19</f>
        <v>253.28301999999999</v>
      </c>
      <c r="J10" s="72">
        <f>J11+J12+J13+J14+J15+J16+J20+J31+J35+J38+J39+J40+J41+J19</f>
        <v>206520.12999999998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224.8</v>
      </c>
      <c r="G11" s="31">
        <v>1.67</v>
      </c>
      <c r="H11" s="34">
        <f>ROUND((F11*G11*K11)/1000,5)</f>
        <v>112.24938</v>
      </c>
      <c r="I11" s="31">
        <f>H11</f>
        <v>112.24938</v>
      </c>
      <c r="J11" s="31">
        <f>ROUND(F11*G11*K11,2)</f>
        <v>112249.38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562-F11</f>
        <v>337.2</v>
      </c>
      <c r="G12" s="31">
        <v>1.27</v>
      </c>
      <c r="H12" s="34">
        <f>ROUND((F12*G12*C12)/1000,5)</f>
        <v>44.537379999999999</v>
      </c>
      <c r="I12" s="31">
        <f>H12</f>
        <v>44.537379999999999</v>
      </c>
      <c r="J12" s="31">
        <f>ROUND(F12*G12*K12,2)</f>
        <v>22268.69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48.988410000000002</v>
      </c>
      <c r="I16" s="31">
        <f t="shared" ref="I16:I29" si="0">H16</f>
        <v>48.988410000000002</v>
      </c>
      <c r="J16" s="31">
        <f>J17+J18</f>
        <v>24494.21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224.8</v>
      </c>
      <c r="G17" s="31">
        <v>4.07</v>
      </c>
      <c r="H17" s="32">
        <f>ROUND((F17*G17*C17)/1000,5)</f>
        <v>21.958459999999999</v>
      </c>
      <c r="I17" s="31">
        <f t="shared" si="0"/>
        <v>21.958459999999999</v>
      </c>
      <c r="J17" s="31">
        <f>ROUND(F17*G17*K17,2)</f>
        <v>10979.23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337.2</v>
      </c>
      <c r="G18" s="31">
        <v>3.34</v>
      </c>
      <c r="H18" s="32">
        <f>ROUND((F18*G18*C18)/1000,5)</f>
        <v>27.029949999999999</v>
      </c>
      <c r="I18" s="31">
        <f t="shared" si="0"/>
        <v>27.029949999999999</v>
      </c>
      <c r="J18" s="31">
        <f>ROUND(F18*G18*K18,2)</f>
        <v>13514.98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84</v>
      </c>
      <c r="G19" s="31">
        <v>8.43</v>
      </c>
      <c r="H19" s="32">
        <f>ROUND((F19*G19*K19)/1000,5)</f>
        <v>0.70811999999999997</v>
      </c>
      <c r="I19" s="31">
        <f t="shared" si="0"/>
        <v>0.70811999999999997</v>
      </c>
      <c r="J19" s="31">
        <f>ROUND(F19*G19*K19,2)</f>
        <v>708.12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12.676370000000002</v>
      </c>
      <c r="I20" s="31">
        <f t="shared" si="0"/>
        <v>12.676370000000002</v>
      </c>
      <c r="J20" s="31">
        <f>J21+J22+J23+J24+J25+J26+J27+J28+J29+J30</f>
        <v>12676.369999999999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3858.33</v>
      </c>
      <c r="G21" s="31">
        <v>2.81</v>
      </c>
      <c r="H21" s="32">
        <f t="shared" ref="H21:H30" si="1">ROUND((F21*G21*K21)/1000,5)</f>
        <v>10.84191</v>
      </c>
      <c r="I21" s="31">
        <f t="shared" si="0"/>
        <v>10.84191</v>
      </c>
      <c r="J21" s="31">
        <f t="shared" ref="J21:J29" si="2">ROUND(F21*G21*K21,2)</f>
        <v>10841.91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688</v>
      </c>
      <c r="G22" s="31">
        <v>1.75</v>
      </c>
      <c r="H22" s="32">
        <f t="shared" si="1"/>
        <v>7.0000000000000007E-2</v>
      </c>
      <c r="I22" s="31">
        <f t="shared" si="0"/>
        <v>7.0000000000000007E-2</v>
      </c>
      <c r="J22" s="31">
        <f t="shared" si="2"/>
        <v>70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712</v>
      </c>
      <c r="G23" s="31">
        <v>4.0999999999999996</v>
      </c>
      <c r="H23" s="32">
        <f t="shared" si="1"/>
        <v>0.5494</v>
      </c>
      <c r="I23" s="31">
        <f t="shared" si="0"/>
        <v>0.5494</v>
      </c>
      <c r="J23" s="31">
        <f t="shared" si="2"/>
        <v>549.4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629</v>
      </c>
      <c r="G24" s="31">
        <v>4.08</v>
      </c>
      <c r="H24" s="32">
        <f t="shared" si="1"/>
        <v>5.1409999999999997E-2</v>
      </c>
      <c r="I24" s="31">
        <f t="shared" si="0"/>
        <v>5.1409999999999997E-2</v>
      </c>
      <c r="J24" s="31">
        <f t="shared" si="2"/>
        <v>51.41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713</v>
      </c>
      <c r="G25" s="31">
        <v>3.93</v>
      </c>
      <c r="H25" s="32">
        <f t="shared" si="1"/>
        <v>6.8779999999999994E-2</v>
      </c>
      <c r="I25" s="31">
        <f t="shared" si="0"/>
        <v>6.8779999999999994E-2</v>
      </c>
      <c r="J25" s="31">
        <f t="shared" si="2"/>
        <v>68.78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849</v>
      </c>
      <c r="G26" s="31">
        <v>2.64</v>
      </c>
      <c r="H26" s="32">
        <f t="shared" si="1"/>
        <v>0.89020999999999995</v>
      </c>
      <c r="I26" s="31">
        <f t="shared" si="0"/>
        <v>0.89020999999999995</v>
      </c>
      <c r="J26" s="31">
        <f t="shared" si="2"/>
        <v>890.21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36</v>
      </c>
      <c r="G27" s="31">
        <v>5.07</v>
      </c>
      <c r="H27" s="32">
        <f t="shared" si="1"/>
        <v>0.16224</v>
      </c>
      <c r="I27" s="31">
        <f t="shared" si="0"/>
        <v>0.16224</v>
      </c>
      <c r="J27" s="31">
        <f t="shared" si="2"/>
        <v>162.24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75</v>
      </c>
      <c r="G28" s="31">
        <v>2.52</v>
      </c>
      <c r="H28" s="32">
        <f t="shared" si="1"/>
        <v>2.52E-2</v>
      </c>
      <c r="I28" s="31">
        <f t="shared" si="0"/>
        <v>2.52E-2</v>
      </c>
      <c r="J28" s="31">
        <f t="shared" si="2"/>
        <v>25.2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31.435890000000001</v>
      </c>
      <c r="I31" s="31">
        <f>I32+I33+I34</f>
        <v>31.435890000000001</v>
      </c>
      <c r="J31" s="31">
        <f>J32+J33+J34</f>
        <v>31435.89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1163</v>
      </c>
      <c r="G32" s="31">
        <v>2.0099999999999998</v>
      </c>
      <c r="H32" s="32">
        <f>ROUND(F32*G32*K32/1000,5)</f>
        <v>4.6752599999999997</v>
      </c>
      <c r="I32" s="31">
        <f>H32</f>
        <v>4.6752599999999997</v>
      </c>
      <c r="J32" s="31">
        <f>ROUND(H32*1000,2)</f>
        <v>4675.26</v>
      </c>
      <c r="K32" s="3">
        <v>2</v>
      </c>
      <c r="L32" s="38"/>
      <c r="M32" s="38">
        <v>1163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1163</v>
      </c>
      <c r="G33" s="31">
        <v>7.67</v>
      </c>
      <c r="H33" s="32">
        <f>ROUND(G33*F33*K33/1000,5)</f>
        <v>26.760629999999999</v>
      </c>
      <c r="I33" s="31">
        <f>H33</f>
        <v>26.760629999999999</v>
      </c>
      <c r="J33" s="31">
        <f>ROUND(H33*1000,2)</f>
        <v>26760.63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723.9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1628.77</v>
      </c>
      <c r="G38" s="31">
        <v>1.65</v>
      </c>
      <c r="H38" s="32">
        <f>ROUND((F38*G38*K38)/1000,5)</f>
        <v>2.6874699999999998</v>
      </c>
      <c r="I38" s="31">
        <f>H38</f>
        <v>2.6874699999999998</v>
      </c>
      <c r="J38" s="31">
        <f>ROUND(F38*G38*K38,2)</f>
        <v>2687.47</v>
      </c>
      <c r="K38" s="3">
        <v>1</v>
      </c>
      <c r="L38" s="38">
        <f>M37+M38</f>
        <v>1628.77</v>
      </c>
      <c r="M38" s="38">
        <v>904.87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175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0.69499999999999995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21.293990400000009</v>
      </c>
      <c r="I46" s="71">
        <f>I47+I53+I63+I68+I77+I85+I98+I103</f>
        <v>21.293990400000009</v>
      </c>
      <c r="J46" s="72">
        <f>J47+J53+J63+J68+J77+J85+J98+J103</f>
        <v>20655.170000000002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1.0647</v>
      </c>
      <c r="I47" s="25">
        <f>I48+I49+I50+I51+I52</f>
        <v>0</v>
      </c>
      <c r="J47" s="23">
        <f>J48+J49+J50+J51+J52</f>
        <v>1064.7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0.63882000000000005</v>
      </c>
      <c r="I49" s="31"/>
      <c r="J49" s="31">
        <f>ROUND(H49*1000,2)</f>
        <v>638.82000000000005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0.42587999999999998</v>
      </c>
      <c r="I50" s="31"/>
      <c r="J50" s="31">
        <f>ROUND(H50*1000,2)</f>
        <v>425.88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1.49058</v>
      </c>
      <c r="I53" s="26">
        <f>I54+I55+I56+I57+I58+I59+I60+I61+I62</f>
        <v>0</v>
      </c>
      <c r="J53" s="23">
        <f>J54+J55+J56+J57+J58+J59+J60+J61+J62</f>
        <v>1490.58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1.49058</v>
      </c>
      <c r="I59" s="31"/>
      <c r="J59" s="31">
        <f t="shared" si="3"/>
        <v>1490.58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1.9164600000000001</v>
      </c>
      <c r="I68" s="26">
        <f>I69+I70+I71+I72+I75+I76</f>
        <v>0</v>
      </c>
      <c r="J68" s="23">
        <f>J69+J70+J71+J72+J73+J74+J75+J76</f>
        <v>1916.46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1.9164600000000001</v>
      </c>
      <c r="I76" s="31"/>
      <c r="J76" s="31">
        <f>ROUND(H76*1000,2)</f>
        <v>1916.46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2.98116</v>
      </c>
      <c r="I77" s="26">
        <f>I78+I79+I80+I81+I82+I83+I84</f>
        <v>0</v>
      </c>
      <c r="J77" s="23">
        <f>J78+J79+J80+J81+J82+J83+J84</f>
        <v>2342.34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1.49058</v>
      </c>
      <c r="I78" s="31"/>
      <c r="J78" s="31">
        <f t="shared" ref="J78:J83" si="4">ROUND(H78*1000,2)</f>
        <v>1490.58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0.85175999999999996</v>
      </c>
      <c r="I81" s="31"/>
      <c r="J81" s="31">
        <f t="shared" si="4"/>
        <v>851.76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0.63882000000000005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7.23996</v>
      </c>
      <c r="I85" s="26">
        <f>I86+I87+I88+I89+I90+I91+I92+I93+I94+I95+I96+I97</f>
        <v>0</v>
      </c>
      <c r="J85" s="23">
        <f>J86+J87+J88+J89+J90+J91+J92+J93+J94+J95+J96+J97</f>
        <v>7239.96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2.5552800000000002</v>
      </c>
      <c r="I90" s="31"/>
      <c r="J90" s="31">
        <f t="shared" si="5"/>
        <v>2555.2800000000002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3.4070399999999998</v>
      </c>
      <c r="I96" s="31"/>
      <c r="J96" s="31">
        <f t="shared" si="5"/>
        <v>3407.04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1.2776400000000001</v>
      </c>
      <c r="I97" s="31"/>
      <c r="J97" s="31">
        <f t="shared" si="5"/>
        <v>1277.6400000000001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0.85175999999999996</v>
      </c>
      <c r="I98" s="26">
        <f>I99+I100+I101+I102</f>
        <v>0</v>
      </c>
      <c r="J98" s="23">
        <f>J99+J100+J101+J102</f>
        <v>851.76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0.85175999999999996</v>
      </c>
      <c r="I99" s="31">
        <v>0</v>
      </c>
      <c r="J99" s="31">
        <f>ROUND(H99*1000,2)</f>
        <v>851.76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5.7493704000000099</v>
      </c>
      <c r="I103" s="25">
        <f>I104+I105+I106+I107+I108</f>
        <v>21.293990400000009</v>
      </c>
      <c r="J103" s="23">
        <f>J104+J105+J106+J107+J108</f>
        <v>5749.37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1.38411</v>
      </c>
      <c r="I106" s="31"/>
      <c r="J106" s="31">
        <f>ROUND(H106*1000,2)</f>
        <v>1384.11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4.3652604000000101</v>
      </c>
      <c r="I108" s="34">
        <f>J197-I138-H181</f>
        <v>21.293990400000009</v>
      </c>
      <c r="J108" s="31">
        <f>ROUND(H108*1000,2)</f>
        <v>4365.26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87.523797600000051</v>
      </c>
      <c r="I109" s="71">
        <f>I110+I111+I112+I113+I114+I115+I116+I117+I118+I119+I120+I121+I122+I123+I124+I125+I126+I127+I128+I129+I130+I131+I132+I133+I134+I135+I136+I137+I138</f>
        <v>87.527797600000028</v>
      </c>
      <c r="J109" s="72">
        <f>J110+J111+J112+J113+J114+J115+J116+J117+J118+J119+J120+J121+J122+J123+J124+J125+J126+J127+J128+J129+J130+J131+J132+J133+J134+J135+J136+J137+J138</f>
        <v>82987.259999999995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3240.3900000000003</v>
      </c>
      <c r="H110" s="33">
        <f>ROUND(($I$138*0.05),5)</f>
        <v>3.2403900000000001</v>
      </c>
      <c r="I110" s="31"/>
      <c r="J110" s="31">
        <f t="shared" ref="J110:J137" si="6">ROUND(H110*1000,2)</f>
        <v>3240.39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16201.95</v>
      </c>
      <c r="H111" s="33">
        <f>ROUND(($I$138*0.25),5)</f>
        <v>16.20195</v>
      </c>
      <c r="I111" s="31"/>
      <c r="J111" s="31">
        <f t="shared" si="6"/>
        <v>16201.95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7776.94</v>
      </c>
      <c r="H116" s="32">
        <f>ROUND(($I$138*0.12),5)</f>
        <v>7.7769399999999997</v>
      </c>
      <c r="I116" s="31"/>
      <c r="J116" s="31">
        <f t="shared" si="6"/>
        <v>7776.94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22716</v>
      </c>
      <c r="H121" s="34">
        <v>22.716000000000001</v>
      </c>
      <c r="I121" s="31">
        <v>22.72</v>
      </c>
      <c r="J121" s="31">
        <f t="shared" si="6"/>
        <v>22716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9721.17</v>
      </c>
      <c r="H125" s="32">
        <f>ROUND(($I$138*0.15),5)</f>
        <v>9.7211700000000008</v>
      </c>
      <c r="I125" s="31"/>
      <c r="J125" s="31">
        <f t="shared" si="6"/>
        <v>9721.17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7128.8600000000006</v>
      </c>
      <c r="H126" s="32">
        <f>ROUND(($I$138*0.11),5)</f>
        <v>7.1288600000000004</v>
      </c>
      <c r="I126" s="31"/>
      <c r="J126" s="31">
        <f t="shared" si="6"/>
        <v>7128.86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4536.55</v>
      </c>
      <c r="H128" s="32">
        <f>ROUND(($I$138*0.07),5)</f>
        <v>4.5365500000000001</v>
      </c>
      <c r="I128" s="31"/>
      <c r="J128" s="31">
        <f t="shared" si="6"/>
        <v>4536.55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11665.4</v>
      </c>
      <c r="H129" s="32">
        <f>ROUND(($I$138*0.18),5)</f>
        <v>11.6654</v>
      </c>
      <c r="I129" s="31"/>
      <c r="J129" s="31">
        <f t="shared" si="6"/>
        <v>11665.4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4.5365376000000257</v>
      </c>
      <c r="I138" s="34">
        <f>J197*0.7</f>
        <v>64.807797600000029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23.497</v>
      </c>
      <c r="I165" s="72">
        <f>I166+I167+I168</f>
        <v>23.5</v>
      </c>
      <c r="J165" s="72">
        <f>J166+J167+J168</f>
        <v>23497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23497</v>
      </c>
      <c r="H166" s="34">
        <v>23.497</v>
      </c>
      <c r="I166" s="31">
        <v>23.5</v>
      </c>
      <c r="J166" s="31">
        <f>ROUND(H166*1000,2)</f>
        <v>23497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46.39</v>
      </c>
      <c r="I169" s="72">
        <f>I170+I171+I172</f>
        <v>46.39</v>
      </c>
      <c r="J169" s="72">
        <f>J170+J171+J172</f>
        <v>46390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46390</v>
      </c>
      <c r="H170" s="32">
        <v>46.39</v>
      </c>
      <c r="I170" s="35">
        <v>46.39</v>
      </c>
      <c r="J170" s="31">
        <f>ROUND(H170*1000,2)</f>
        <v>46390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123.252</v>
      </c>
      <c r="I173" s="72">
        <v>163.25</v>
      </c>
      <c r="J173" s="72">
        <f>ROUND(H173*1000,2)</f>
        <v>123252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17.652000000000001</v>
      </c>
      <c r="I174" s="72">
        <v>17.649999999999999</v>
      </c>
      <c r="J174" s="72">
        <f>ROUND(H174*1000,2)</f>
        <v>17652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4.55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4.55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6.4807800000000002</v>
      </c>
      <c r="I178" s="72">
        <f>I179+I180+I181</f>
        <v>60.32</v>
      </c>
      <c r="J178" s="72">
        <f>J179+J180+J181</f>
        <v>6480.78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6.4807800000000002</v>
      </c>
      <c r="I181" s="31">
        <v>60.32</v>
      </c>
      <c r="J181" s="31">
        <f>ROUND(H181*1000,2)</f>
        <v>6480.78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643.74732000000006</v>
      </c>
      <c r="I194" s="62">
        <f>I10+I9+I42+I46+I109+I139+I151+I155+I160+I165+I169+I173+I174+I175+I178+I45</f>
        <v>843.12480799999992</v>
      </c>
      <c r="J194" s="63">
        <f ca="1">J10+J9+J42+J46+J109+J139+J151+J155+J160+J165+J169+J173+J174+J175+J178+J45</f>
        <v>584314.04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643.74732000000006</v>
      </c>
      <c r="I195" s="31">
        <f>J195/1000</f>
        <v>746.60086999999999</v>
      </c>
      <c r="J195" s="31">
        <v>746600.87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843.12480799999992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-96.52393799999993</v>
      </c>
      <c r="J197" s="82">
        <v>92.582568000000038</v>
      </c>
    </row>
    <row r="198" spans="1:75" hidden="1" x14ac:dyDescent="0.25">
      <c r="H198" s="49">
        <f>H9+H10+H42+H45+H46+H109+H139+H151+H155+H160+H165+H169+H173+H174+H175+H178+H182</f>
        <v>643.74732000000006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11.92938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29.22</v>
      </c>
      <c r="I9" s="72">
        <v>29.22</v>
      </c>
      <c r="J9" s="72">
        <f>ROUND(H9*1000,2)</f>
        <v>29220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137.74515</v>
      </c>
      <c r="I10" s="76">
        <f>I11+I12+I13+I14+I15+I16+I20+I31+I35+I38+I39+I40+I41+I19</f>
        <v>137.74515</v>
      </c>
      <c r="J10" s="72">
        <f>J11+J12+J13+J14+J15+J16+J20+J31+J35+J38+J39+J40+J41+J19</f>
        <v>120021.84000000001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85.2</v>
      </c>
      <c r="G11" s="31">
        <v>1.67</v>
      </c>
      <c r="H11" s="34">
        <f>ROUND((F11*G11*K11)/1000,5)</f>
        <v>42.542920000000002</v>
      </c>
      <c r="I11" s="31">
        <f>H11</f>
        <v>42.542920000000002</v>
      </c>
      <c r="J11" s="31">
        <f>ROUND(F11*G11*K11,2)</f>
        <v>42542.92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213-F11</f>
        <v>127.8</v>
      </c>
      <c r="G12" s="31">
        <v>1.27</v>
      </c>
      <c r="H12" s="34">
        <f>ROUND((F12*G12*C12)/1000,5)</f>
        <v>16.879819999999999</v>
      </c>
      <c r="I12" s="31">
        <f>H12</f>
        <v>16.879819999999999</v>
      </c>
      <c r="J12" s="31">
        <f>ROUND(F12*G12*K12,2)</f>
        <v>8439.91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18.566790000000001</v>
      </c>
      <c r="I16" s="31">
        <f t="shared" ref="I16:I29" si="0">H16</f>
        <v>18.566790000000001</v>
      </c>
      <c r="J16" s="31">
        <f>J17+J18</f>
        <v>9283.39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85.2</v>
      </c>
      <c r="G17" s="31">
        <v>4.07</v>
      </c>
      <c r="H17" s="32">
        <f>ROUND((F17*G17*C17)/1000,5)</f>
        <v>8.3223400000000005</v>
      </c>
      <c r="I17" s="31">
        <f t="shared" si="0"/>
        <v>8.3223400000000005</v>
      </c>
      <c r="J17" s="31">
        <f>ROUND(F17*G17*K17,2)</f>
        <v>4161.17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127.8</v>
      </c>
      <c r="G18" s="31">
        <v>3.34</v>
      </c>
      <c r="H18" s="32">
        <f>ROUND((F18*G18*C18)/1000,5)</f>
        <v>10.244450000000001</v>
      </c>
      <c r="I18" s="31">
        <f t="shared" si="0"/>
        <v>10.244450000000001</v>
      </c>
      <c r="J18" s="31">
        <f>ROUND(F18*G18*K18,2)</f>
        <v>5122.22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42</v>
      </c>
      <c r="G19" s="31">
        <v>8.43</v>
      </c>
      <c r="H19" s="32">
        <f>ROUND((F19*G19*K19)/1000,5)</f>
        <v>0.35405999999999999</v>
      </c>
      <c r="I19" s="31">
        <f t="shared" si="0"/>
        <v>0.35405999999999999</v>
      </c>
      <c r="J19" s="31">
        <f>ROUND(F19*G19*K19,2)</f>
        <v>354.06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5.5350000000000001</v>
      </c>
      <c r="I20" s="31">
        <f t="shared" si="0"/>
        <v>5.5350000000000001</v>
      </c>
      <c r="J20" s="31">
        <f>J21+J22+J23+J24+J25+J26+J27+J28+J29+J30</f>
        <v>5535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1681.67</v>
      </c>
      <c r="G21" s="31">
        <v>2.81</v>
      </c>
      <c r="H21" s="32">
        <f t="shared" ref="H21:H30" si="1">ROUND((F21*G21*K21)/1000,5)</f>
        <v>4.7254899999999997</v>
      </c>
      <c r="I21" s="31">
        <f t="shared" si="0"/>
        <v>4.7254899999999997</v>
      </c>
      <c r="J21" s="31">
        <f t="shared" ref="J21:J29" si="2">ROUND(F21*G21*K21,2)</f>
        <v>4725.49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631</v>
      </c>
      <c r="G22" s="31">
        <v>1.75</v>
      </c>
      <c r="H22" s="32">
        <f t="shared" si="1"/>
        <v>3.5000000000000003E-2</v>
      </c>
      <c r="I22" s="31">
        <f t="shared" si="0"/>
        <v>3.5000000000000003E-2</v>
      </c>
      <c r="J22" s="31">
        <f t="shared" si="2"/>
        <v>35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696</v>
      </c>
      <c r="G23" s="31">
        <v>4.0999999999999996</v>
      </c>
      <c r="H23" s="32">
        <f t="shared" si="1"/>
        <v>0.2747</v>
      </c>
      <c r="I23" s="31">
        <f t="shared" si="0"/>
        <v>0.2747</v>
      </c>
      <c r="J23" s="31">
        <f t="shared" si="2"/>
        <v>274.7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697</v>
      </c>
      <c r="G24" s="31">
        <v>4.08</v>
      </c>
      <c r="H24" s="32">
        <f t="shared" si="1"/>
        <v>2.5700000000000001E-2</v>
      </c>
      <c r="I24" s="31">
        <f t="shared" si="0"/>
        <v>2.5700000000000001E-2</v>
      </c>
      <c r="J24" s="31">
        <f t="shared" si="2"/>
        <v>25.7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698</v>
      </c>
      <c r="G25" s="31">
        <v>3.93</v>
      </c>
      <c r="H25" s="32">
        <f t="shared" si="1"/>
        <v>3.4389999999999997E-2</v>
      </c>
      <c r="I25" s="31">
        <f t="shared" si="0"/>
        <v>3.4389999999999997E-2</v>
      </c>
      <c r="J25" s="31">
        <f t="shared" si="2"/>
        <v>34.39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850</v>
      </c>
      <c r="G26" s="31">
        <v>2.64</v>
      </c>
      <c r="H26" s="32">
        <f t="shared" si="1"/>
        <v>0.33739000000000002</v>
      </c>
      <c r="I26" s="31">
        <f t="shared" si="0"/>
        <v>0.33739000000000002</v>
      </c>
      <c r="J26" s="31">
        <f t="shared" si="2"/>
        <v>337.39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96</v>
      </c>
      <c r="G27" s="31">
        <v>5.07</v>
      </c>
      <c r="H27" s="32">
        <f t="shared" si="1"/>
        <v>8.1119999999999998E-2</v>
      </c>
      <c r="I27" s="31">
        <f t="shared" si="0"/>
        <v>8.1119999999999998E-2</v>
      </c>
      <c r="J27" s="31">
        <f t="shared" si="2"/>
        <v>81.12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314</v>
      </c>
      <c r="G28" s="31">
        <v>2.52</v>
      </c>
      <c r="H28" s="32">
        <f t="shared" si="1"/>
        <v>1.26E-2</v>
      </c>
      <c r="I28" s="31">
        <f t="shared" si="0"/>
        <v>1.26E-2</v>
      </c>
      <c r="J28" s="31">
        <f t="shared" si="2"/>
        <v>12.6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53.222070000000002</v>
      </c>
      <c r="I31" s="31">
        <f>I32+I33+I34</f>
        <v>53.222070000000002</v>
      </c>
      <c r="J31" s="31">
        <f>J32+J33+J34</f>
        <v>53222.07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1969</v>
      </c>
      <c r="G32" s="31">
        <v>2.0099999999999998</v>
      </c>
      <c r="H32" s="32">
        <f>ROUND(F32*G32*K32/1000,5)</f>
        <v>7.9153799999999999</v>
      </c>
      <c r="I32" s="31">
        <f>H32</f>
        <v>7.9153799999999999</v>
      </c>
      <c r="J32" s="31">
        <f>ROUND(H32*1000,2)</f>
        <v>7915.38</v>
      </c>
      <c r="K32" s="3">
        <v>2</v>
      </c>
      <c r="L32" s="38"/>
      <c r="M32" s="38">
        <v>1969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1969</v>
      </c>
      <c r="G33" s="31">
        <v>7.67</v>
      </c>
      <c r="H33" s="32">
        <f>ROUND(G33*F33*K33/1000,5)</f>
        <v>45.306690000000003</v>
      </c>
      <c r="I33" s="31">
        <f>H33</f>
        <v>45.306690000000003</v>
      </c>
      <c r="J33" s="31">
        <f>ROUND(H33*1000,2)</f>
        <v>45306.69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173.6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390.6</v>
      </c>
      <c r="G38" s="31">
        <v>1.65</v>
      </c>
      <c r="H38" s="32">
        <f>ROUND((F38*G38*K38)/1000,5)</f>
        <v>0.64449000000000001</v>
      </c>
      <c r="I38" s="31">
        <f>H38</f>
        <v>0.64449000000000001</v>
      </c>
      <c r="J38" s="31">
        <f>ROUND(F38*G38*K38,2)</f>
        <v>644.49</v>
      </c>
      <c r="K38" s="3">
        <v>1</v>
      </c>
      <c r="L38" s="38">
        <f>M37+M38</f>
        <v>390.6</v>
      </c>
      <c r="M38" s="38">
        <v>217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27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0.107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15.67861700000002</v>
      </c>
      <c r="I46" s="71">
        <f>I47+I53+I63+I68+I77+I85+I98+I103</f>
        <v>15.67861700000002</v>
      </c>
      <c r="J46" s="72">
        <f>J47+J53+J63+J68+J77+J85+J98+J103</f>
        <v>15208.26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0.78393000000000002</v>
      </c>
      <c r="I47" s="25">
        <f>I48+I49+I50+I51+I52</f>
        <v>0</v>
      </c>
      <c r="J47" s="23">
        <f>J48+J49+J50+J51+J52</f>
        <v>783.93000000000006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0.47036</v>
      </c>
      <c r="I49" s="31"/>
      <c r="J49" s="31">
        <f>ROUND(H49*1000,2)</f>
        <v>470.36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0.31357000000000002</v>
      </c>
      <c r="I50" s="31"/>
      <c r="J50" s="31">
        <f>ROUND(H50*1000,2)</f>
        <v>313.57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1.0974999999999999</v>
      </c>
      <c r="I53" s="26">
        <f>I54+I55+I56+I57+I58+I59+I60+I61+I62</f>
        <v>0</v>
      </c>
      <c r="J53" s="23">
        <f>J54+J55+J56+J57+J58+J59+J60+J61+J62</f>
        <v>1097.5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1.0974999999999999</v>
      </c>
      <c r="I59" s="31"/>
      <c r="J59" s="31">
        <f t="shared" si="3"/>
        <v>1097.5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1.4110799999999999</v>
      </c>
      <c r="I68" s="26">
        <f>I69+I70+I71+I72+I75+I76</f>
        <v>0</v>
      </c>
      <c r="J68" s="23">
        <f>J69+J70+J71+J72+J73+J74+J75+J76</f>
        <v>1411.08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1.4110799999999999</v>
      </c>
      <c r="I76" s="31"/>
      <c r="J76" s="31">
        <f>ROUND(H76*1000,2)</f>
        <v>1411.08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2.1949999999999998</v>
      </c>
      <c r="I77" s="26">
        <f>I78+I79+I80+I81+I82+I83+I84</f>
        <v>0</v>
      </c>
      <c r="J77" s="23">
        <f>J78+J79+J80+J81+J82+J83+J84</f>
        <v>1724.6399999999999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1.0974999999999999</v>
      </c>
      <c r="I78" s="31"/>
      <c r="J78" s="31">
        <f t="shared" ref="J78:J83" si="4">ROUND(H78*1000,2)</f>
        <v>1097.5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0.62714000000000003</v>
      </c>
      <c r="I81" s="31"/>
      <c r="J81" s="31">
        <f t="shared" si="4"/>
        <v>627.14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0.47036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5.33073</v>
      </c>
      <c r="I85" s="26">
        <f>I86+I87+I88+I89+I90+I91+I92+I93+I94+I95+I96+I97</f>
        <v>0</v>
      </c>
      <c r="J85" s="23">
        <f>J86+J87+J88+J89+J90+J91+J92+J93+J94+J95+J96+J97</f>
        <v>5330.7300000000005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1.8814299999999999</v>
      </c>
      <c r="I90" s="31"/>
      <c r="J90" s="31">
        <f t="shared" si="5"/>
        <v>1881.43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2.5085799999999998</v>
      </c>
      <c r="I96" s="31"/>
      <c r="J96" s="31">
        <f t="shared" si="5"/>
        <v>2508.58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0.94072</v>
      </c>
      <c r="I97" s="31"/>
      <c r="J97" s="31">
        <f t="shared" si="5"/>
        <v>940.72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0.62714000000000003</v>
      </c>
      <c r="I98" s="26">
        <f>I99+I100+I101+I102</f>
        <v>0</v>
      </c>
      <c r="J98" s="23">
        <f>J99+J100+J101+J102</f>
        <v>627.14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0.62714000000000003</v>
      </c>
      <c r="I99" s="31">
        <v>0</v>
      </c>
      <c r="J99" s="31">
        <f>ROUND(H99*1000,2)</f>
        <v>627.14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4.2332370000000203</v>
      </c>
      <c r="I103" s="25">
        <f>I104+I105+I106+I107+I108</f>
        <v>15.67861700000002</v>
      </c>
      <c r="J103" s="23">
        <f>J104+J105+J106+J107+J108</f>
        <v>4233.24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1.01911</v>
      </c>
      <c r="I106" s="31"/>
      <c r="J106" s="31">
        <f>ROUND(H106*1000,2)</f>
        <v>1019.11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3.2141270000000204</v>
      </c>
      <c r="I108" s="34">
        <f>J197-I138-H181</f>
        <v>15.67861700000002</v>
      </c>
      <c r="J108" s="31">
        <f>ROUND(H108*1000,2)</f>
        <v>3214.13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64.732523000000029</v>
      </c>
      <c r="I109" s="71">
        <f>I110+I111+I112+I113+I114+I115+I116+I117+I118+I119+I120+I121+I122+I123+I124+I125+I126+I127+I128+I129+I130+I131+I132+I133+I134+I135+I136+I137+I138</f>
        <v>64.737523000000039</v>
      </c>
      <c r="J109" s="72">
        <f>J110+J111+J112+J113+J114+J115+J116+J117+J118+J119+J120+J121+J122+J123+J124+J125+J126+J127+J128+J129+J130+J131+J132+J133+J134+J135+J136+J137+J138</f>
        <v>61392.3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2385.8799999999997</v>
      </c>
      <c r="H110" s="33">
        <f>ROUND(($I$138*0.05),5)</f>
        <v>2.3858799999999998</v>
      </c>
      <c r="I110" s="31"/>
      <c r="J110" s="31">
        <f t="shared" ref="J110:J137" si="6">ROUND(H110*1000,2)</f>
        <v>2385.88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11929.38</v>
      </c>
      <c r="H111" s="33">
        <f>ROUND(($I$138*0.25),5)</f>
        <v>11.92938</v>
      </c>
      <c r="I111" s="31"/>
      <c r="J111" s="31">
        <f t="shared" si="6"/>
        <v>11929.38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5726.0999999999995</v>
      </c>
      <c r="H116" s="32">
        <f>ROUND(($I$138*0.12),5)</f>
        <v>5.7260999999999997</v>
      </c>
      <c r="I116" s="31"/>
      <c r="J116" s="31">
        <f t="shared" si="6"/>
        <v>5726.1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17015</v>
      </c>
      <c r="H121" s="34">
        <v>17.015000000000001</v>
      </c>
      <c r="I121" s="31">
        <v>17.02</v>
      </c>
      <c r="J121" s="31">
        <f t="shared" si="6"/>
        <v>17015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7157.63</v>
      </c>
      <c r="H125" s="32">
        <f>ROUND(($I$138*0.15),5)</f>
        <v>7.1576300000000002</v>
      </c>
      <c r="I125" s="31"/>
      <c r="J125" s="31">
        <f t="shared" si="6"/>
        <v>7157.63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5248.9299999999994</v>
      </c>
      <c r="H126" s="32">
        <f>ROUND(($I$138*0.11),5)</f>
        <v>5.2489299999999997</v>
      </c>
      <c r="I126" s="31"/>
      <c r="J126" s="31">
        <f t="shared" si="6"/>
        <v>5248.93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3340.23</v>
      </c>
      <c r="H128" s="32">
        <f>ROUND(($I$138*0.07),5)</f>
        <v>3.34023</v>
      </c>
      <c r="I128" s="31"/>
      <c r="J128" s="31">
        <f t="shared" si="6"/>
        <v>3340.23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8589.15</v>
      </c>
      <c r="H129" s="32">
        <f>ROUND(($I$138*0.18),5)</f>
        <v>8.5891500000000001</v>
      </c>
      <c r="I129" s="31"/>
      <c r="J129" s="31">
        <f t="shared" si="6"/>
        <v>8589.15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3.3402230000000364</v>
      </c>
      <c r="I138" s="34">
        <f>J197*0.7</f>
        <v>47.717523000000035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8.8450000000000006</v>
      </c>
      <c r="I165" s="72">
        <f>I166+I167+I168</f>
        <v>8.85</v>
      </c>
      <c r="J165" s="72">
        <f>J166+J167+J168</f>
        <v>8845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8845</v>
      </c>
      <c r="H166" s="34">
        <v>8.8450000000000006</v>
      </c>
      <c r="I166" s="31">
        <v>8.85</v>
      </c>
      <c r="J166" s="31">
        <f>ROUND(H166*1000,2)</f>
        <v>8845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19.616</v>
      </c>
      <c r="I169" s="72">
        <f>I170+I171+I172</f>
        <v>19.62</v>
      </c>
      <c r="J169" s="72">
        <f>J170+J171+J172</f>
        <v>19616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19616</v>
      </c>
      <c r="H170" s="32">
        <v>19.616</v>
      </c>
      <c r="I170" s="35">
        <v>19.62</v>
      </c>
      <c r="J170" s="31">
        <f>ROUND(H170*1000,2)</f>
        <v>19616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0</v>
      </c>
      <c r="I173" s="72">
        <v>0</v>
      </c>
      <c r="J173" s="72">
        <f>ROUND(H173*1000,2)</f>
        <v>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9.8320000000000007</v>
      </c>
      <c r="I174" s="72">
        <v>9.83</v>
      </c>
      <c r="J174" s="72">
        <f>ROUND(H174*1000,2)</f>
        <v>9832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4.7717499999999999</v>
      </c>
      <c r="I178" s="72">
        <f>I179+I180+I181</f>
        <v>25.51</v>
      </c>
      <c r="J178" s="72">
        <f>J179+J180+J181</f>
        <v>4771.75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4.7717499999999999</v>
      </c>
      <c r="I181" s="31">
        <v>25.51</v>
      </c>
      <c r="J181" s="31">
        <f>ROUND(H181*1000,2)</f>
        <v>4771.75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290.44104000000004</v>
      </c>
      <c r="I194" s="62">
        <f>I10+I9+I42+I46+I109+I139+I151+I155+I160+I165+I169+I173+I174+I175+I178+I45</f>
        <v>311.20129000000003</v>
      </c>
      <c r="J194" s="63">
        <f ca="1">J10+J9+J42+J46+J109+J139+J151+J155+J160+J165+J169+J173+J174+J175+J178+J45</f>
        <v>241199.24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290.44104000000004</v>
      </c>
      <c r="I195" s="31">
        <f>J195/1000</f>
        <v>315.70278000000002</v>
      </c>
      <c r="J195" s="31">
        <v>315702.78000000003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311.20129000000003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4.5014899999999898</v>
      </c>
      <c r="J197" s="82">
        <v>68.167890000000057</v>
      </c>
    </row>
    <row r="198" spans="1:75" hidden="1" x14ac:dyDescent="0.25">
      <c r="H198" s="49">
        <f>H9+H10+H42+H45+H46+H109+H139+H151+H155+H160+H165+H169+H173+H174+H175+H178+H182</f>
        <v>290.44104000000004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499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87.38261399999999</v>
      </c>
      <c r="I9" s="72">
        <v>39.840000000000003</v>
      </c>
      <c r="J9" s="72">
        <f>ROUND(H9*1000,2)</f>
        <v>87382.61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187.68375000000003</v>
      </c>
      <c r="I10" s="76">
        <f>I11+I12+I13+I14+I15+I16+I20+I31+I35+I38+I39+I40+I41+I19</f>
        <v>186.78759000000002</v>
      </c>
      <c r="J10" s="72">
        <f>J11+J12+J13+J14+J15+J16+J20+J31+J35+J38+J39+J40+J41+J19</f>
        <v>186787.59000000003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73.11</v>
      </c>
      <c r="G11" s="31">
        <v>2.29</v>
      </c>
      <c r="H11" s="34">
        <f>ROUND((F11*G11*K11)/1000,5)</f>
        <v>50.059150000000002</v>
      </c>
      <c r="I11" s="31">
        <f t="shared" ref="I11:I30" si="0">H11</f>
        <v>50.059150000000002</v>
      </c>
      <c r="J11" s="31">
        <f>ROUND(F11*G11*K11,2)</f>
        <v>50059.15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329-F11</f>
        <v>255.89</v>
      </c>
      <c r="G12" s="31">
        <v>2</v>
      </c>
      <c r="H12" s="34">
        <f>ROUND((F12*G12*C12)/1000,5)</f>
        <v>26.612559999999998</v>
      </c>
      <c r="I12" s="31">
        <f t="shared" si="0"/>
        <v>26.612559999999998</v>
      </c>
      <c r="J12" s="31">
        <f>ROUND(F12*G12*K12,2)</f>
        <v>26612.560000000001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18</v>
      </c>
      <c r="G13" s="31">
        <v>3.04</v>
      </c>
      <c r="H13" s="34">
        <f>ROUND((F13*G13*K13)/1000,5)</f>
        <v>16.361280000000001</v>
      </c>
      <c r="I13" s="31">
        <f t="shared" si="0"/>
        <v>16.361280000000001</v>
      </c>
      <c r="J13" s="31">
        <f>ROUND(F13*G13*K13,2)</f>
        <v>16361.28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18</v>
      </c>
      <c r="G14" s="31">
        <v>19.350000000000001</v>
      </c>
      <c r="H14" s="32">
        <f>ROUND((F14*G14*K14)/1000,5)</f>
        <v>18.111599999999999</v>
      </c>
      <c r="I14" s="31">
        <f t="shared" si="0"/>
        <v>18.111599999999999</v>
      </c>
      <c r="J14" s="31">
        <f>ROUND(F14*G14*K14,2)</f>
        <v>18111.599999999999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10.778030000000001</v>
      </c>
      <c r="I16" s="31">
        <f t="shared" si="0"/>
        <v>10.778030000000001</v>
      </c>
      <c r="J16" s="31">
        <f>J17+J18</f>
        <v>10778.029999999999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73.11</v>
      </c>
      <c r="G17" s="31">
        <v>3.29</v>
      </c>
      <c r="H17" s="32">
        <f>ROUND((F17*G17*C17)/1000,5)</f>
        <v>2.8863799999999999</v>
      </c>
      <c r="I17" s="31">
        <f t="shared" si="0"/>
        <v>2.8863799999999999</v>
      </c>
      <c r="J17" s="31">
        <f>ROUND(F17*G17*K17,2)</f>
        <v>2886.38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255.89</v>
      </c>
      <c r="G18" s="31">
        <v>2.57</v>
      </c>
      <c r="H18" s="32">
        <f>ROUND((F18*G18*C18)/1000,5)</f>
        <v>7.8916500000000003</v>
      </c>
      <c r="I18" s="31">
        <f t="shared" si="0"/>
        <v>7.8916500000000003</v>
      </c>
      <c r="J18" s="31">
        <f>ROUND(F18*G18*K18,2)</f>
        <v>7891.65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75.599999999999994</v>
      </c>
      <c r="G19" s="31">
        <v>8.43</v>
      </c>
      <c r="H19" s="32">
        <f>ROUND((F19*G19*K19)/1000,5)</f>
        <v>0.63731000000000004</v>
      </c>
      <c r="I19" s="31">
        <f t="shared" si="0"/>
        <v>0.63731000000000004</v>
      </c>
      <c r="J19" s="31">
        <f>ROUND(F19*G19*K19,2)</f>
        <v>637.30999999999995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1.7317999999999998</v>
      </c>
      <c r="I20" s="31">
        <f t="shared" si="0"/>
        <v>1.7317999999999998</v>
      </c>
      <c r="J20" s="31">
        <f>J21+J22+J23+J24+J25+J26+J27+J28+J29+J30</f>
        <v>1731.8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663</v>
      </c>
      <c r="G21" s="31">
        <v>2.81</v>
      </c>
      <c r="H21" s="32">
        <f t="shared" ref="H21:H30" si="1">ROUND((F21*G21*K21)/1000,5)</f>
        <v>0.10116</v>
      </c>
      <c r="I21" s="31">
        <f t="shared" si="0"/>
        <v>0.10116</v>
      </c>
      <c r="J21" s="31">
        <f t="shared" ref="J21:J30" si="2">ROUND(F21*G21*K21,2)</f>
        <v>101.16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664</v>
      </c>
      <c r="G22" s="31">
        <v>1.75</v>
      </c>
      <c r="H22" s="32">
        <f t="shared" si="1"/>
        <v>0.21104999999999999</v>
      </c>
      <c r="I22" s="31">
        <f t="shared" si="0"/>
        <v>0.21104999999999999</v>
      </c>
      <c r="J22" s="31">
        <f t="shared" si="2"/>
        <v>211.05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665</v>
      </c>
      <c r="G23" s="31">
        <v>4.0999999999999996</v>
      </c>
      <c r="H23" s="32">
        <f t="shared" si="1"/>
        <v>2.325E-2</v>
      </c>
      <c r="I23" s="31">
        <f t="shared" si="0"/>
        <v>2.325E-2</v>
      </c>
      <c r="J23" s="31">
        <f t="shared" si="2"/>
        <v>23.25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666</v>
      </c>
      <c r="G24" s="31">
        <v>4.08</v>
      </c>
      <c r="H24" s="32">
        <f t="shared" si="1"/>
        <v>0.12852</v>
      </c>
      <c r="I24" s="31">
        <f t="shared" si="0"/>
        <v>0.12852</v>
      </c>
      <c r="J24" s="31">
        <f t="shared" si="2"/>
        <v>128.52000000000001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>
        <v>109.67</v>
      </c>
      <c r="G25" s="31">
        <v>3.93</v>
      </c>
      <c r="H25" s="32">
        <f t="shared" si="1"/>
        <v>0.43099999999999999</v>
      </c>
      <c r="I25" s="31">
        <f t="shared" si="0"/>
        <v>0.43099999999999999</v>
      </c>
      <c r="J25" s="31">
        <f t="shared" si="2"/>
        <v>431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646</v>
      </c>
      <c r="G26" s="31">
        <v>2.64</v>
      </c>
      <c r="H26" s="32">
        <f t="shared" si="1"/>
        <v>3.8019999999999998E-2</v>
      </c>
      <c r="I26" s="31">
        <f t="shared" si="0"/>
        <v>3.8019999999999998E-2</v>
      </c>
      <c r="J26" s="31">
        <f t="shared" si="2"/>
        <v>38.020000000000003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87</v>
      </c>
      <c r="G27" s="31">
        <v>5.07</v>
      </c>
      <c r="H27" s="32">
        <f t="shared" si="1"/>
        <v>9.1259999999999994E-2</v>
      </c>
      <c r="I27" s="31">
        <f t="shared" si="0"/>
        <v>9.1259999999999994E-2</v>
      </c>
      <c r="J27" s="31">
        <f t="shared" si="2"/>
        <v>91.26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598</v>
      </c>
      <c r="G28" s="31">
        <v>2.52</v>
      </c>
      <c r="H28" s="32">
        <f t="shared" si="1"/>
        <v>1.0580000000000001E-2</v>
      </c>
      <c r="I28" s="31">
        <f t="shared" si="0"/>
        <v>1.0580000000000001E-2</v>
      </c>
      <c r="J28" s="31">
        <f t="shared" si="2"/>
        <v>10.58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>
        <v>0</v>
      </c>
      <c r="G29" s="31">
        <v>2.0499999999999998</v>
      </c>
      <c r="H29" s="32">
        <f t="shared" si="1"/>
        <v>0</v>
      </c>
      <c r="I29" s="31">
        <f t="shared" si="0"/>
        <v>0</v>
      </c>
      <c r="J29" s="31">
        <f t="shared" si="2"/>
        <v>0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17.299199999999999</v>
      </c>
      <c r="I31" s="31">
        <f>I32+I33+I34</f>
        <v>17.299199999999999</v>
      </c>
      <c r="J31" s="31">
        <f>J32+J33+J34</f>
        <v>17299.2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640</v>
      </c>
      <c r="G32" s="31">
        <v>2.0099999999999998</v>
      </c>
      <c r="H32" s="32">
        <f>ROUND(F32*G32*K32/1000,5)</f>
        <v>2.5728</v>
      </c>
      <c r="I32" s="31">
        <f>H32</f>
        <v>2.5728</v>
      </c>
      <c r="J32" s="31">
        <f>ROUND(H32*1000,2)</f>
        <v>2572.8000000000002</v>
      </c>
      <c r="K32" s="3">
        <v>2</v>
      </c>
      <c r="L32" s="38"/>
      <c r="M32" s="38">
        <v>640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640</v>
      </c>
      <c r="G33" s="31">
        <v>7.67</v>
      </c>
      <c r="H33" s="32">
        <f>ROUND(G33*F33*K33/1000,5)</f>
        <v>14.7264</v>
      </c>
      <c r="I33" s="31">
        <f>H33</f>
        <v>14.7264</v>
      </c>
      <c r="J33" s="31">
        <f>ROUND(H33*1000,2)</f>
        <v>14726.4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0.89615999999999996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8</v>
      </c>
      <c r="G37" s="31">
        <v>56.01</v>
      </c>
      <c r="H37" s="32">
        <f>ROUND(G37*F37*C37/1000,5)</f>
        <v>0.89615999999999996</v>
      </c>
      <c r="I37" s="31"/>
      <c r="J37" s="31"/>
      <c r="L37" s="38"/>
      <c r="M37" s="38">
        <v>389.76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876.96</v>
      </c>
      <c r="G38" s="31">
        <v>1.65</v>
      </c>
      <c r="H38" s="32">
        <f>ROUND((F38*G38*K38)/1000,5)</f>
        <v>1.4469799999999999</v>
      </c>
      <c r="I38" s="31">
        <f>H38</f>
        <v>1.4469799999999999</v>
      </c>
      <c r="J38" s="31">
        <f>ROUND(F38*G38*K38,2)</f>
        <v>1446.98</v>
      </c>
      <c r="K38" s="3">
        <v>1</v>
      </c>
      <c r="L38" s="38">
        <f>M37+M38</f>
        <v>876.96</v>
      </c>
      <c r="M38" s="38">
        <v>487.2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39.742260000000002</v>
      </c>
      <c r="I42" s="72">
        <f>I43+I44</f>
        <v>39.742260000000002</v>
      </c>
      <c r="J42" s="72">
        <f>J43+J44</f>
        <v>39742.26</v>
      </c>
      <c r="K42" s="73"/>
      <c r="Q42" s="74" t="s">
        <v>327</v>
      </c>
      <c r="R42" s="74">
        <v>122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0.49</v>
      </c>
      <c r="G43" s="31">
        <v>222.21</v>
      </c>
      <c r="H43" s="32">
        <f>ROUND((F43*G43*K43)/1000,5)</f>
        <v>39.742260000000002</v>
      </c>
      <c r="I43" s="31">
        <f>H43</f>
        <v>39.742260000000002</v>
      </c>
      <c r="J43" s="31">
        <f>ROUND(H43*1000,2)</f>
        <v>39742.26</v>
      </c>
      <c r="K43" s="3">
        <v>365</v>
      </c>
      <c r="L43" s="38"/>
      <c r="M43" s="38"/>
      <c r="N43" s="4">
        <f>ROUND(R42*1.45/365,3)</f>
        <v>0.48499999999999999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50.428124799999971</v>
      </c>
      <c r="I46" s="71">
        <f>I47+I53+I63+I68+I77+I85+I98+I103</f>
        <v>50.428124799999978</v>
      </c>
      <c r="J46" s="72">
        <f>J47+J53+J63+J68+J77+J85+J98+J103</f>
        <v>48915.28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2.5213999999999999</v>
      </c>
      <c r="I47" s="25">
        <f>I48+I49+I50+I51+I52</f>
        <v>0</v>
      </c>
      <c r="J47" s="23">
        <f>J48+J49+J50+J51+J52</f>
        <v>2521.3999999999996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1.51284</v>
      </c>
      <c r="I49" s="31"/>
      <c r="J49" s="31">
        <f>ROUND(H49*1000,2)</f>
        <v>1512.84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1.0085599999999999</v>
      </c>
      <c r="I50" s="31"/>
      <c r="J50" s="31">
        <f>ROUND(H50*1000,2)</f>
        <v>1008.56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3.5299700000000001</v>
      </c>
      <c r="I53" s="26">
        <f>I54+I55+I56+I57+I58+I59+I60+I61+I62</f>
        <v>0</v>
      </c>
      <c r="J53" s="23">
        <f>J54+J55+J56+J57+J58+J59+J60+J61+J62</f>
        <v>3529.97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3.5299700000000001</v>
      </c>
      <c r="I59" s="31"/>
      <c r="J59" s="31">
        <f t="shared" si="3"/>
        <v>3529.97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4.5385299999999997</v>
      </c>
      <c r="I68" s="26">
        <f>I69+I70+I71+I72+I75+I76</f>
        <v>0</v>
      </c>
      <c r="J68" s="23">
        <f>J69+J70+J71+J72+J73+J74+J75+J76</f>
        <v>4538.53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4.5385299999999997</v>
      </c>
      <c r="I76" s="31"/>
      <c r="J76" s="31">
        <f>ROUND(H76*1000,2)</f>
        <v>4538.53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7.0599299999999996</v>
      </c>
      <c r="I77" s="26">
        <f>I78+I79+I80+I81+I82+I83+I84</f>
        <v>0</v>
      </c>
      <c r="J77" s="23">
        <f>J78+J79+J80+J81+J82+J83+J84</f>
        <v>5547.09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3.5299700000000001</v>
      </c>
      <c r="I78" s="31"/>
      <c r="J78" s="31">
        <f t="shared" ref="J78:J83" si="4">ROUND(H78*1000,2)</f>
        <v>3529.97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2.0171199999999998</v>
      </c>
      <c r="I81" s="31"/>
      <c r="J81" s="31">
        <f t="shared" si="4"/>
        <v>2017.12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1.51284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17.14556</v>
      </c>
      <c r="I85" s="26">
        <f>I86+I87+I88+I89+I90+I91+I92+I93+I94+I95+I96+I97</f>
        <v>0</v>
      </c>
      <c r="J85" s="23">
        <f>J86+J87+J88+J89+J90+J91+J92+J93+J94+J95+J96+J97</f>
        <v>17145.559999999998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6.0513700000000004</v>
      </c>
      <c r="I90" s="31"/>
      <c r="J90" s="31">
        <f t="shared" si="5"/>
        <v>6051.37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8.0685000000000002</v>
      </c>
      <c r="I96" s="31"/>
      <c r="J96" s="31">
        <f t="shared" si="5"/>
        <v>8068.5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3.02569</v>
      </c>
      <c r="I97" s="31"/>
      <c r="J97" s="31">
        <f t="shared" si="5"/>
        <v>3025.69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2.0171199999999998</v>
      </c>
      <c r="I98" s="26">
        <f>I99+I100+I101+I102</f>
        <v>0</v>
      </c>
      <c r="J98" s="23">
        <f>J99+J100+J101+J102</f>
        <v>2017.12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2.0171199999999998</v>
      </c>
      <c r="I99" s="31">
        <v>0</v>
      </c>
      <c r="J99" s="31">
        <f>ROUND(H99*1000,2)</f>
        <v>2017.12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13.615614799999976</v>
      </c>
      <c r="I103" s="25">
        <f>I104+I105+I106+I107+I108</f>
        <v>50.428124799999978</v>
      </c>
      <c r="J103" s="23">
        <f>J104+J105+J106+J107+J108</f>
        <v>13615.61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3.2778299999999998</v>
      </c>
      <c r="I106" s="31"/>
      <c r="J106" s="31">
        <f>ROUND(H106*1000,2)</f>
        <v>3277.83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10.337784799999977</v>
      </c>
      <c r="I108" s="34">
        <f>J197-I138-H181</f>
        <v>50.428124799999978</v>
      </c>
      <c r="J108" s="31">
        <f>ROUND(H108*1000,2)</f>
        <v>10337.780000000001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190.49190119999992</v>
      </c>
      <c r="I109" s="71">
        <f>I110+I111+I112+I113+I114+I115+I116+I117+I118+I119+I120+I121+I122+I123+I124+I125+I126+I127+I128+I129+I130+I131+I132+I133+I134+I135+I136+I137+I138</f>
        <v>190.49690119999988</v>
      </c>
      <c r="J109" s="72">
        <f>J110+J111+J112+J113+J114+J115+J116+J117+J118+J119+J120+J121+J122+J123+J124+J125+J126+J127+J128+J129+J130+J131+J132+J133+J134+J135+J136+J137+J138</f>
        <v>179748.53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7673.8499999999995</v>
      </c>
      <c r="H110" s="33">
        <f>ROUND(($I$138*0.05),5)</f>
        <v>7.6738499999999998</v>
      </c>
      <c r="I110" s="31"/>
      <c r="J110" s="31">
        <f t="shared" ref="J110:J137" si="6">ROUND(H110*1000,2)</f>
        <v>7673.85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38369.230000000003</v>
      </c>
      <c r="H111" s="33">
        <f>ROUND(($I$138*0.25),5)</f>
        <v>38.369230000000002</v>
      </c>
      <c r="I111" s="31"/>
      <c r="J111" s="31">
        <f t="shared" si="6"/>
        <v>38369.230000000003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18417.23</v>
      </c>
      <c r="H116" s="32">
        <f>ROUND(($I$138*0.12),5)</f>
        <v>18.41723</v>
      </c>
      <c r="I116" s="31"/>
      <c r="J116" s="31">
        <f t="shared" si="6"/>
        <v>18417.23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21138</v>
      </c>
      <c r="H121" s="34">
        <v>21.138000000000002</v>
      </c>
      <c r="I121" s="31">
        <v>21.14</v>
      </c>
      <c r="J121" s="31">
        <f t="shared" si="6"/>
        <v>21138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23021.54</v>
      </c>
      <c r="H125" s="32">
        <f>ROUND(($I$138*0.15),5)</f>
        <v>23.021540000000002</v>
      </c>
      <c r="I125" s="31"/>
      <c r="J125" s="31">
        <f t="shared" si="6"/>
        <v>23021.54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16882.46</v>
      </c>
      <c r="H126" s="32">
        <f>ROUND(($I$138*0.11),5)</f>
        <v>16.882459999999998</v>
      </c>
      <c r="I126" s="31"/>
      <c r="J126" s="31">
        <f t="shared" si="6"/>
        <v>16882.46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10743.380000000001</v>
      </c>
      <c r="H128" s="32">
        <f>ROUND(($I$138*0.07),5)</f>
        <v>10.74338</v>
      </c>
      <c r="I128" s="31"/>
      <c r="J128" s="31">
        <f t="shared" si="6"/>
        <v>10743.38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27625.84</v>
      </c>
      <c r="H129" s="32">
        <f>ROUND(($I$138*0.18),5)</f>
        <v>27.62584</v>
      </c>
      <c r="I129" s="31"/>
      <c r="J129" s="31">
        <f t="shared" si="6"/>
        <v>27625.84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10.743371199999885</v>
      </c>
      <c r="I138" s="34">
        <f>J197*0.7</f>
        <v>153.47690119999987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15.78876</v>
      </c>
      <c r="I139" s="72">
        <f>I140+I141+I142+I143+I144+I145+I146+I147+I148+I149+I150</f>
        <v>15.787759999999999</v>
      </c>
      <c r="J139" s="72">
        <f ca="1">J140+J141+J142+J143+J144+J145+J146+J147+J148+J149+J150</f>
        <v>15946.12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11281</v>
      </c>
      <c r="H142" s="34">
        <v>11.281000000000001</v>
      </c>
      <c r="I142" s="31">
        <v>11.28</v>
      </c>
      <c r="J142" s="31">
        <f t="shared" si="7"/>
        <v>11281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80.261039999999994</v>
      </c>
      <c r="I151" s="72">
        <f>I152+I153+I154</f>
        <v>80.260000000000005</v>
      </c>
      <c r="J151" s="72">
        <f ca="1">J152+J153+J154</f>
        <v>80261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3344.21</v>
      </c>
      <c r="H152" s="32">
        <f ca="1">ROUND((C152*F152*G152/1000),5)</f>
        <v>80.261039999999994</v>
      </c>
      <c r="I152" s="35">
        <v>80.260000000000005</v>
      </c>
      <c r="J152" s="31">
        <f ca="1">ROUND(H152*1000,2)</f>
        <v>80261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42.152000000000001</v>
      </c>
      <c r="I169" s="72">
        <f>I170+I171+I172</f>
        <v>42.15</v>
      </c>
      <c r="J169" s="72">
        <f>J170+J171+J172</f>
        <v>42152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42152</v>
      </c>
      <c r="H170" s="32">
        <v>42.152000000000001</v>
      </c>
      <c r="I170" s="35">
        <v>42.15</v>
      </c>
      <c r="J170" s="31">
        <f>ROUND(H170*1000,2)</f>
        <v>42152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152.79</v>
      </c>
      <c r="I173" s="72">
        <v>502.79</v>
      </c>
      <c r="J173" s="72">
        <f>ROUND(H173*1000,2)</f>
        <v>152790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11.757999999999999</v>
      </c>
      <c r="I174" s="72">
        <v>11.76</v>
      </c>
      <c r="J174" s="72">
        <f>ROUND(H174*1000,2)</f>
        <v>11758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1.54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1.54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15.34769</v>
      </c>
      <c r="I178" s="72">
        <f>I179+I180+I181</f>
        <v>54.96</v>
      </c>
      <c r="J178" s="72">
        <f>J179+J180+J181</f>
        <v>15347.69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15.34769</v>
      </c>
      <c r="I181" s="31">
        <v>54.96</v>
      </c>
      <c r="J181" s="31">
        <f>ROUND(H181*1000,2)</f>
        <v>15347.69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873.82614000000001</v>
      </c>
      <c r="I194" s="62">
        <f>I10+I9+I42+I46+I109+I139+I151+I155+I160+I165+I169+I173+I174+I175+I178+I45</f>
        <v>1216.5426359999999</v>
      </c>
      <c r="J194" s="63">
        <f ca="1">J10+J9+J42+J46+J109+J139+J151+J155+J160+J165+J169+J173+J174+J175+J178+J45</f>
        <v>873814.24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873.8261399999999</v>
      </c>
      <c r="I195" s="31">
        <f>J195/1000</f>
        <v>873.82613000000003</v>
      </c>
      <c r="J195" s="31">
        <v>873826.13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1216.5426359999999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-342.71650599999987</v>
      </c>
      <c r="J197" s="82">
        <v>219.25271599999985</v>
      </c>
    </row>
    <row r="198" spans="1:75" hidden="1" x14ac:dyDescent="0.25">
      <c r="H198" s="49">
        <f>H9+H10+H42+H45+H46+H109+H139+H151+H155+H160+H165+H169+H173+H174+H175+H178+H182</f>
        <v>873.8261399999999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255.02063399999997</v>
      </c>
      <c r="I9" s="72">
        <v>774.03</v>
      </c>
      <c r="J9" s="72">
        <f>ROUND(H9*1000,2)</f>
        <v>255020.63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687.69567000000006</v>
      </c>
      <c r="I10" s="76">
        <f>I11+I12+I13+I14+I15+I16+I20+I31+I35+I38+I39+I40+I41+I19</f>
        <v>685.67930999999999</v>
      </c>
      <c r="J10" s="72">
        <f>J11+J12+J13+J14+J15+J16+J20+J31+J35+J38+J39+J40+J41+J19</f>
        <v>685679.31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339.02</v>
      </c>
      <c r="G11" s="31">
        <v>2.29</v>
      </c>
      <c r="H11" s="34">
        <f>ROUND((F11*G11*K11)/1000,5)</f>
        <v>232.13038</v>
      </c>
      <c r="I11" s="31">
        <f t="shared" ref="I11:I30" si="0">H11</f>
        <v>232.13038</v>
      </c>
      <c r="J11" s="31">
        <f>ROUND(F11*G11*K11,2)</f>
        <v>232130.38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1525.6-F11</f>
        <v>1186.58</v>
      </c>
      <c r="G12" s="31">
        <v>2</v>
      </c>
      <c r="H12" s="34">
        <f>ROUND((F12*G12*C12)/1000,5)</f>
        <v>123.40432</v>
      </c>
      <c r="I12" s="31">
        <f t="shared" si="0"/>
        <v>123.40432</v>
      </c>
      <c r="J12" s="31">
        <f>ROUND(F12*G12*K12,2)</f>
        <v>123404.32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36</v>
      </c>
      <c r="G13" s="31">
        <v>3.04</v>
      </c>
      <c r="H13" s="34">
        <f>ROUND((F13*G13*K13)/1000,5)</f>
        <v>32.722560000000001</v>
      </c>
      <c r="I13" s="31">
        <f t="shared" si="0"/>
        <v>32.722560000000001</v>
      </c>
      <c r="J13" s="31">
        <f>ROUND(F13*G13*K13,2)</f>
        <v>32722.560000000001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36</v>
      </c>
      <c r="G14" s="31">
        <v>19.350000000000001</v>
      </c>
      <c r="H14" s="32">
        <f>ROUND((F14*G14*K14)/1000,5)</f>
        <v>36.223199999999999</v>
      </c>
      <c r="I14" s="31">
        <f t="shared" si="0"/>
        <v>36.223199999999999</v>
      </c>
      <c r="J14" s="31">
        <f>ROUND(F14*G14*K14,2)</f>
        <v>36223.199999999997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10</v>
      </c>
      <c r="G15" s="31">
        <v>3.3</v>
      </c>
      <c r="H15" s="32">
        <f>ROUND((F15*G15*K15)/1000,5)</f>
        <v>9.8670000000000009</v>
      </c>
      <c r="I15" s="31">
        <f t="shared" si="0"/>
        <v>9.8670000000000009</v>
      </c>
      <c r="J15" s="31">
        <f>ROUND(F15*G15*K15,2)</f>
        <v>9867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49.978639999999999</v>
      </c>
      <c r="I16" s="31">
        <f t="shared" si="0"/>
        <v>49.978639999999999</v>
      </c>
      <c r="J16" s="31">
        <f>J17+J18</f>
        <v>49978.64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339.02</v>
      </c>
      <c r="G17" s="31">
        <v>3.29</v>
      </c>
      <c r="H17" s="32">
        <f>ROUND((F17*G17*C17)/1000,5)</f>
        <v>13.384510000000001</v>
      </c>
      <c r="I17" s="31">
        <f t="shared" si="0"/>
        <v>13.384510000000001</v>
      </c>
      <c r="J17" s="31">
        <f>ROUND(F17*G17*K17,2)</f>
        <v>13384.51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1186.58</v>
      </c>
      <c r="G18" s="31">
        <v>2.57</v>
      </c>
      <c r="H18" s="32">
        <f>ROUND((F18*G18*C18)/1000,5)</f>
        <v>36.59413</v>
      </c>
      <c r="I18" s="31">
        <f t="shared" si="0"/>
        <v>36.59413</v>
      </c>
      <c r="J18" s="31">
        <f>ROUND(F18*G18*K18,2)</f>
        <v>36594.129999999997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189</v>
      </c>
      <c r="G19" s="31">
        <v>8.43</v>
      </c>
      <c r="H19" s="32">
        <f>ROUND((F19*G19*K19)/1000,5)</f>
        <v>1.59327</v>
      </c>
      <c r="I19" s="31">
        <f t="shared" si="0"/>
        <v>1.59327</v>
      </c>
      <c r="J19" s="31">
        <f>ROUND(F19*G19*K19,2)</f>
        <v>1593.27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55.907200000000003</v>
      </c>
      <c r="I20" s="31">
        <f t="shared" si="0"/>
        <v>55.907200000000003</v>
      </c>
      <c r="J20" s="31">
        <f>J21+J22+J23+J24+J25+J26+J27+J28+J29+J30</f>
        <v>55907.199999999997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851</v>
      </c>
      <c r="G21" s="31">
        <v>2.81</v>
      </c>
      <c r="H21" s="32">
        <f t="shared" ref="H21:H30" si="1">ROUND((F21*G21*K21)/1000,5)</f>
        <v>50.714880000000001</v>
      </c>
      <c r="I21" s="31">
        <f t="shared" si="0"/>
        <v>50.714880000000001</v>
      </c>
      <c r="J21" s="31">
        <f t="shared" ref="J21:J30" si="2">ROUND(F21*G21*K21,2)</f>
        <v>50714.879999999997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852</v>
      </c>
      <c r="G22" s="31">
        <v>1.75</v>
      </c>
      <c r="H22" s="32">
        <f t="shared" si="1"/>
        <v>0.1575</v>
      </c>
      <c r="I22" s="31">
        <f t="shared" si="0"/>
        <v>0.1575</v>
      </c>
      <c r="J22" s="31">
        <f t="shared" si="2"/>
        <v>157.5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853</v>
      </c>
      <c r="G23" s="31">
        <v>4.0999999999999996</v>
      </c>
      <c r="H23" s="32">
        <f t="shared" si="1"/>
        <v>1.2361500000000001</v>
      </c>
      <c r="I23" s="31">
        <f t="shared" si="0"/>
        <v>1.2361500000000001</v>
      </c>
      <c r="J23" s="31">
        <f t="shared" si="2"/>
        <v>1236.1500000000001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854</v>
      </c>
      <c r="G24" s="31">
        <v>4.08</v>
      </c>
      <c r="H24" s="32">
        <f t="shared" si="1"/>
        <v>0.11570999999999999</v>
      </c>
      <c r="I24" s="31">
        <f t="shared" si="0"/>
        <v>0.11570999999999999</v>
      </c>
      <c r="J24" s="31">
        <f t="shared" si="2"/>
        <v>115.71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855</v>
      </c>
      <c r="G25" s="31">
        <v>3.93</v>
      </c>
      <c r="H25" s="32">
        <f t="shared" si="1"/>
        <v>0.15476000000000001</v>
      </c>
      <c r="I25" s="31">
        <f t="shared" si="0"/>
        <v>0.15476000000000001</v>
      </c>
      <c r="J25" s="31">
        <f t="shared" si="2"/>
        <v>154.76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856</v>
      </c>
      <c r="G26" s="31">
        <v>2.64</v>
      </c>
      <c r="H26" s="32">
        <f t="shared" si="1"/>
        <v>1.34253</v>
      </c>
      <c r="I26" s="31">
        <f t="shared" si="0"/>
        <v>1.34253</v>
      </c>
      <c r="J26" s="31">
        <f t="shared" si="2"/>
        <v>1342.53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663</v>
      </c>
      <c r="G27" s="31">
        <v>5.07</v>
      </c>
      <c r="H27" s="32">
        <f t="shared" si="1"/>
        <v>0.36503999999999998</v>
      </c>
      <c r="I27" s="31">
        <f t="shared" si="0"/>
        <v>0.36503999999999998</v>
      </c>
      <c r="J27" s="31">
        <f t="shared" si="2"/>
        <v>365.04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857</v>
      </c>
      <c r="G28" s="31">
        <v>2.52</v>
      </c>
      <c r="H28" s="32">
        <f t="shared" si="1"/>
        <v>5.67E-2</v>
      </c>
      <c r="I28" s="31">
        <f t="shared" si="0"/>
        <v>5.67E-2</v>
      </c>
      <c r="J28" s="31">
        <f t="shared" si="2"/>
        <v>56.7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674</v>
      </c>
      <c r="G29" s="31">
        <v>2.0499999999999998</v>
      </c>
      <c r="H29" s="32">
        <f t="shared" si="1"/>
        <v>2.1530000000000001E-2</v>
      </c>
      <c r="I29" s="31">
        <f t="shared" si="0"/>
        <v>2.1530000000000001E-2</v>
      </c>
      <c r="J29" s="31">
        <f t="shared" si="2"/>
        <v>21.53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20</v>
      </c>
      <c r="G30" s="31">
        <v>3.63</v>
      </c>
      <c r="H30" s="34">
        <f t="shared" si="1"/>
        <v>1.7423999999999999</v>
      </c>
      <c r="I30" s="31">
        <f t="shared" si="0"/>
        <v>1.7423999999999999</v>
      </c>
      <c r="J30" s="31">
        <f t="shared" si="2"/>
        <v>1742.4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55.627740000000003</v>
      </c>
      <c r="I31" s="31">
        <f>I32+I33+I34</f>
        <v>55.627740000000003</v>
      </c>
      <c r="J31" s="31">
        <f>J32+J33+J34</f>
        <v>55627.740000000005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2058</v>
      </c>
      <c r="G32" s="31">
        <v>2.0099999999999998</v>
      </c>
      <c r="H32" s="32">
        <f>ROUND(F32*G32*K32/1000,5)</f>
        <v>8.2731600000000007</v>
      </c>
      <c r="I32" s="31">
        <f>H32</f>
        <v>8.2731600000000007</v>
      </c>
      <c r="J32" s="31">
        <f>ROUND(H32*1000,2)</f>
        <v>8273.16</v>
      </c>
      <c r="K32" s="3">
        <v>2</v>
      </c>
      <c r="L32" s="38"/>
      <c r="M32" s="38">
        <v>2058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2058</v>
      </c>
      <c r="G33" s="31">
        <v>7.67</v>
      </c>
      <c r="H33" s="32">
        <f>ROUND(G33*F33*K33/1000,5)</f>
        <v>47.354579999999999</v>
      </c>
      <c r="I33" s="31">
        <f>H33</f>
        <v>47.354579999999999</v>
      </c>
      <c r="J33" s="31">
        <f>ROUND(H33*1000,2)</f>
        <v>47354.58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2.0163600000000002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18</v>
      </c>
      <c r="G37" s="31">
        <v>56.01</v>
      </c>
      <c r="H37" s="32">
        <f>ROUND(G37*F37*C37/1000,5)</f>
        <v>2.0163600000000002</v>
      </c>
      <c r="I37" s="31"/>
      <c r="J37" s="31"/>
      <c r="L37" s="38"/>
      <c r="M37" s="38">
        <v>2321.6799999999998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5223.78</v>
      </c>
      <c r="G38" s="31">
        <v>1.65</v>
      </c>
      <c r="H38" s="32">
        <f>ROUND((F38*G38*K38)/1000,5)</f>
        <v>8.6192399999999996</v>
      </c>
      <c r="I38" s="31">
        <f>H38</f>
        <v>8.6192399999999996</v>
      </c>
      <c r="J38" s="31">
        <f>ROUND(F38*G38*K38,2)</f>
        <v>8619.24</v>
      </c>
      <c r="K38" s="3">
        <v>1</v>
      </c>
      <c r="L38" s="38">
        <f>M37+M38</f>
        <v>5223.78</v>
      </c>
      <c r="M38" s="38">
        <v>2902.1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92.461579999999998</v>
      </c>
      <c r="I42" s="72">
        <f>I43+I44</f>
        <v>92.461579999999998</v>
      </c>
      <c r="J42" s="72">
        <f>J43+J44</f>
        <v>92461.58</v>
      </c>
      <c r="K42" s="73"/>
      <c r="Q42" s="74" t="s">
        <v>327</v>
      </c>
      <c r="R42" s="74">
        <v>288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1.1399999999999999</v>
      </c>
      <c r="G43" s="31">
        <v>222.21</v>
      </c>
      <c r="H43" s="32">
        <f>ROUND((F43*G43*K43)/1000,5)</f>
        <v>92.461579999999998</v>
      </c>
      <c r="I43" s="31">
        <f>H43</f>
        <v>92.461579999999998</v>
      </c>
      <c r="J43" s="31">
        <f>ROUND(H43*1000,2)</f>
        <v>92461.58</v>
      </c>
      <c r="K43" s="3">
        <v>365</v>
      </c>
      <c r="L43" s="38"/>
      <c r="M43" s="38"/>
      <c r="N43" s="4">
        <f>ROUND(R42*1.45/365,3)</f>
        <v>1.1439999999999999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89.137846799999892</v>
      </c>
      <c r="I46" s="71">
        <f>I47+I53+I63+I68+I77+I85+I98+I103</f>
        <v>89.137846799999878</v>
      </c>
      <c r="J46" s="72">
        <f>J47+J53+J63+J68+J77+J85+J98+J103</f>
        <v>86463.709999999992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4.4569000000000001</v>
      </c>
      <c r="I47" s="25">
        <f>I48+I49+I50+I51+I52</f>
        <v>0</v>
      </c>
      <c r="J47" s="23">
        <f>J48+J49+J50+J51+J52</f>
        <v>4456.8999999999996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2.67414</v>
      </c>
      <c r="I49" s="31"/>
      <c r="J49" s="31">
        <f>ROUND(H49*1000,2)</f>
        <v>2674.14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1.7827599999999999</v>
      </c>
      <c r="I50" s="31"/>
      <c r="J50" s="31">
        <f>ROUND(H50*1000,2)</f>
        <v>1782.76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6.2396500000000001</v>
      </c>
      <c r="I53" s="26">
        <f>I54+I55+I56+I57+I58+I59+I60+I61+I62</f>
        <v>0</v>
      </c>
      <c r="J53" s="23">
        <f>J54+J55+J56+J57+J58+J59+J60+J61+J62</f>
        <v>6239.65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6.2396500000000001</v>
      </c>
      <c r="I59" s="31"/>
      <c r="J59" s="31">
        <f t="shared" si="3"/>
        <v>6239.65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8.0224100000000007</v>
      </c>
      <c r="I68" s="26">
        <f>I69+I70+I71+I72+I75+I76</f>
        <v>0</v>
      </c>
      <c r="J68" s="23">
        <f>J69+J70+J71+J72+J73+J74+J75+J76</f>
        <v>8022.41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8.0224100000000007</v>
      </c>
      <c r="I76" s="31"/>
      <c r="J76" s="31">
        <f>ROUND(H76*1000,2)</f>
        <v>8022.41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12.4793</v>
      </c>
      <c r="I77" s="26">
        <f>I78+I79+I80+I81+I82+I83+I84</f>
        <v>0</v>
      </c>
      <c r="J77" s="23">
        <f>J78+J79+J80+J81+J82+J83+J84</f>
        <v>9805.16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6.2396500000000001</v>
      </c>
      <c r="I78" s="31"/>
      <c r="J78" s="31">
        <f t="shared" ref="J78:J83" si="4">ROUND(H78*1000,2)</f>
        <v>6239.65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3.5655100000000002</v>
      </c>
      <c r="I81" s="31"/>
      <c r="J81" s="31">
        <f t="shared" si="4"/>
        <v>3565.51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2.67414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30.30687</v>
      </c>
      <c r="I85" s="26">
        <f>I86+I87+I88+I89+I90+I91+I92+I93+I94+I95+I96+I97</f>
        <v>0</v>
      </c>
      <c r="J85" s="23">
        <f>J86+J87+J88+J89+J90+J91+J92+J93+J94+J95+J96+J97</f>
        <v>30306.87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10.696540000000001</v>
      </c>
      <c r="I90" s="31"/>
      <c r="J90" s="31">
        <f t="shared" si="5"/>
        <v>10696.54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14.26206</v>
      </c>
      <c r="I96" s="31"/>
      <c r="J96" s="31">
        <f t="shared" si="5"/>
        <v>14262.06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5.3482700000000003</v>
      </c>
      <c r="I97" s="31"/>
      <c r="J97" s="31">
        <f t="shared" si="5"/>
        <v>5348.27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3.5655100000000002</v>
      </c>
      <c r="I98" s="26">
        <f>I99+I100+I101+I102</f>
        <v>0</v>
      </c>
      <c r="J98" s="23">
        <f>J99+J100+J101+J102</f>
        <v>3565.51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3.5655100000000002</v>
      </c>
      <c r="I99" s="31">
        <v>0</v>
      </c>
      <c r="J99" s="31">
        <f>ROUND(H99*1000,2)</f>
        <v>3565.51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24.06720679999988</v>
      </c>
      <c r="I103" s="25">
        <f>I104+I105+I106+I107+I108</f>
        <v>89.137846799999878</v>
      </c>
      <c r="J103" s="23">
        <f>J104+J105+J106+J107+J108</f>
        <v>24067.21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5.7939600000000002</v>
      </c>
      <c r="I106" s="31"/>
      <c r="J106" s="31">
        <f>ROUND(H106*1000,2)</f>
        <v>5793.96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18.273246799999882</v>
      </c>
      <c r="I108" s="34">
        <f>J197-I138-H181</f>
        <v>89.137846799999878</v>
      </c>
      <c r="J108" s="31">
        <f>ROUND(H108*1000,2)</f>
        <v>18273.25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422.94709919999951</v>
      </c>
      <c r="I109" s="71">
        <f>I110+I111+I112+I113+I114+I115+I116+I117+I118+I119+I120+I121+I122+I123+I124+I125+I126+I127+I128+I129+I130+I131+I132+I133+I134+I135+I136+I137+I138</f>
        <v>422.94909919999964</v>
      </c>
      <c r="J109" s="72">
        <f>J110+J111+J112+J113+J114+J115+J116+J117+J118+J119+J120+J121+J122+J123+J124+J125+J126+J127+J128+J129+J130+J131+J132+J133+J134+J135+J136+J137+J138</f>
        <v>403956.85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13564.45</v>
      </c>
      <c r="H110" s="33">
        <f>ROUND(($I$138*0.05),5)</f>
        <v>13.564450000000001</v>
      </c>
      <c r="I110" s="31"/>
      <c r="J110" s="31">
        <f t="shared" ref="J110:J137" si="6">ROUND(H110*1000,2)</f>
        <v>13564.45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67822.27</v>
      </c>
      <c r="H111" s="33">
        <f>ROUND(($I$138*0.25),5)</f>
        <v>67.822270000000003</v>
      </c>
      <c r="I111" s="31"/>
      <c r="J111" s="31">
        <f t="shared" si="6"/>
        <v>67822.27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32554.690000000002</v>
      </c>
      <c r="H116" s="32">
        <f>ROUND(($I$138*0.12),5)</f>
        <v>32.554690000000001</v>
      </c>
      <c r="I116" s="31"/>
      <c r="J116" s="31">
        <f t="shared" si="6"/>
        <v>32554.69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36751</v>
      </c>
      <c r="H120" s="34">
        <v>36.750999999999998</v>
      </c>
      <c r="I120" s="31">
        <v>36.75</v>
      </c>
      <c r="J120" s="31">
        <f t="shared" si="6"/>
        <v>36751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114907</v>
      </c>
      <c r="H121" s="34">
        <v>114.907</v>
      </c>
      <c r="I121" s="31">
        <v>114.91</v>
      </c>
      <c r="J121" s="31">
        <f t="shared" si="6"/>
        <v>114907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40693.360000000001</v>
      </c>
      <c r="H125" s="32">
        <f>ROUND(($I$138*0.15),5)</f>
        <v>40.693359999999998</v>
      </c>
      <c r="I125" s="31"/>
      <c r="J125" s="31">
        <f t="shared" si="6"/>
        <v>40693.360000000001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29841.8</v>
      </c>
      <c r="H126" s="32">
        <f>ROUND(($I$138*0.11),5)</f>
        <v>29.841799999999999</v>
      </c>
      <c r="I126" s="31"/>
      <c r="J126" s="31">
        <f t="shared" si="6"/>
        <v>29841.8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18990.240000000002</v>
      </c>
      <c r="H128" s="32">
        <f>ROUND(($I$138*0.07),5)</f>
        <v>18.99024</v>
      </c>
      <c r="I128" s="31"/>
      <c r="J128" s="31">
        <f t="shared" si="6"/>
        <v>18990.240000000002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48832.04</v>
      </c>
      <c r="H129" s="32">
        <f>ROUND(($I$138*0.18),5)</f>
        <v>48.832039999999999</v>
      </c>
      <c r="I129" s="31"/>
      <c r="J129" s="31">
        <f t="shared" si="6"/>
        <v>48832.04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18.990249199999596</v>
      </c>
      <c r="I138" s="34">
        <f>J197*0.7</f>
        <v>271.28909919999961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11.269399999999999</v>
      </c>
      <c r="I139" s="72">
        <f>I140+I141+I142+I143+I144+I145+I146+I147+I148+I149+I150</f>
        <v>11.269399999999999</v>
      </c>
      <c r="J139" s="72">
        <f ca="1">J140+J141+J142+J143+J144+J145+J146+J147+J148+J149+J150</f>
        <v>11662.8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5</v>
      </c>
      <c r="G144" s="40">
        <v>9.1300000000000008</v>
      </c>
      <c r="H144" s="32">
        <f>ROUND((F144*G144*K144)/1000,5)</f>
        <v>2.3738000000000001</v>
      </c>
      <c r="I144" s="35">
        <f>H144</f>
        <v>2.3738000000000001</v>
      </c>
      <c r="J144" s="31">
        <f t="shared" si="7"/>
        <v>2373.8000000000002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5</v>
      </c>
      <c r="G145" s="40">
        <v>63.36</v>
      </c>
      <c r="H145" s="32">
        <f>ROUND((F145*G145*K145)/1000,5)</f>
        <v>3.8016000000000001</v>
      </c>
      <c r="I145" s="35">
        <f>H145</f>
        <v>3.8016000000000001</v>
      </c>
      <c r="J145" s="31">
        <f t="shared" si="7"/>
        <v>3801.6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5</v>
      </c>
      <c r="G147" s="40">
        <v>11.41</v>
      </c>
      <c r="H147" s="32">
        <f>ROUND((F147*G147*K147)/1000,5)</f>
        <v>0.68459999999999999</v>
      </c>
      <c r="I147" s="35">
        <f>H147</f>
        <v>0.68459999999999999</v>
      </c>
      <c r="J147" s="31">
        <f t="shared" si="7"/>
        <v>684.6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5</v>
      </c>
      <c r="G148" s="40">
        <v>881.88</v>
      </c>
      <c r="H148" s="32">
        <f>ROUND((F148*G148*K148)/1000,5)</f>
        <v>4.4093999999999998</v>
      </c>
      <c r="I148" s="35">
        <f>H148</f>
        <v>4.4093999999999998</v>
      </c>
      <c r="J148" s="31">
        <f t="shared" si="7"/>
        <v>4409.3999999999996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183.13919999999999</v>
      </c>
      <c r="I151" s="72">
        <f>I152+I153+I154</f>
        <v>183.14</v>
      </c>
      <c r="J151" s="72">
        <f ca="1">J152+J153+J154</f>
        <v>183139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5</v>
      </c>
      <c r="G152" s="40">
        <f ca="1">IF(F152&gt;0,J152/C152/F152,0)</f>
        <v>3052.32</v>
      </c>
      <c r="H152" s="32">
        <f ca="1">ROUND((C152*F152*G152/1000),5)</f>
        <v>183.13919999999999</v>
      </c>
      <c r="I152" s="35">
        <v>183.14</v>
      </c>
      <c r="J152" s="31">
        <f ca="1">ROUND(H152*1000,2)</f>
        <v>183139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166.15799999999999</v>
      </c>
      <c r="I155" s="72">
        <f>I156+I157+I158+I159</f>
        <v>166.16</v>
      </c>
      <c r="J155" s="72">
        <f ca="1">J156+J157+J158+J159</f>
        <v>166158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5</v>
      </c>
      <c r="G157" s="31">
        <f ca="1">IF(F157&gt;0,J157/C157/F157,0)</f>
        <v>2769.3</v>
      </c>
      <c r="H157" s="34">
        <f ca="1">ROUND((C157*F157*G157/1000),5)</f>
        <v>166.15799999999999</v>
      </c>
      <c r="I157" s="31">
        <v>166.16</v>
      </c>
      <c r="J157" s="31">
        <f ca="1">ROUND(H157*1000,2)</f>
        <v>166158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217.15199999999999</v>
      </c>
      <c r="I169" s="72">
        <f>I170+I171+I172</f>
        <v>217.15</v>
      </c>
      <c r="J169" s="72">
        <f>J170+J171+J172</f>
        <v>217152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217152</v>
      </c>
      <c r="H170" s="32">
        <v>217.15199999999999</v>
      </c>
      <c r="I170" s="35">
        <v>217.15</v>
      </c>
      <c r="J170" s="31">
        <f>ROUND(H170*1000,2)</f>
        <v>217152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361.92399999999998</v>
      </c>
      <c r="I173" s="72">
        <v>561.91999999999996</v>
      </c>
      <c r="J173" s="72">
        <f>ROUND(H173*1000,2)</f>
        <v>361924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36.171999999999997</v>
      </c>
      <c r="I174" s="72">
        <v>36.17</v>
      </c>
      <c r="J174" s="72">
        <f>ROUND(H174*1000,2)</f>
        <v>36172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0.46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0.46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27.128910000000001</v>
      </c>
      <c r="I178" s="72">
        <f>I179+I180+I181</f>
        <v>283.16000000000003</v>
      </c>
      <c r="J178" s="72">
        <f>J179+J180+J181</f>
        <v>27128.91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27.128910000000001</v>
      </c>
      <c r="I181" s="31">
        <v>283.16000000000003</v>
      </c>
      <c r="J181" s="31">
        <f>ROUND(H181*1000,2)</f>
        <v>27128.91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2550.2063399999993</v>
      </c>
      <c r="I194" s="62">
        <f>I10+I9+I42+I46+I109+I139+I151+I155+I160+I165+I169+I173+I174+I175+I178+I45</f>
        <v>3523.6872359999993</v>
      </c>
      <c r="J194" s="63">
        <f ca="1">J10+J9+J42+J46+J109+J139+J151+J155+J160+J165+J169+J173+J174+J175+J178+J45</f>
        <v>2619304.21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2550.2063399999997</v>
      </c>
      <c r="I195" s="31">
        <f>J195/1000</f>
        <v>4501.67004</v>
      </c>
      <c r="J195" s="31">
        <v>4501670.04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3523.6872359999993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977.98280400000067</v>
      </c>
      <c r="J197" s="82">
        <v>387.55585599999949</v>
      </c>
    </row>
    <row r="198" spans="1:75" hidden="1" x14ac:dyDescent="0.25">
      <c r="H198" s="49">
        <f>H9+H10+H42+H45+H46+H109+H139+H151+H155+H160+H165+H169+H173+H174+H175+H178+H182</f>
        <v>2550.2063399999988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C000"/>
    <pageSetUpPr fitToPage="1"/>
  </sheetPr>
  <dimension ref="A1:CQ210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418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327.61584600000003</v>
      </c>
      <c r="I9" s="72">
        <v>666.6</v>
      </c>
      <c r="J9" s="72">
        <f>ROUND(H9*1000,2)</f>
        <v>327615.84999999998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530.63024000000007</v>
      </c>
      <c r="I10" s="76">
        <f>I11+I12+I13+I14</f>
        <v>260.32433000000003</v>
      </c>
      <c r="J10" s="72" t="e">
        <f>J11+J12+J13+J14+J15+J16+J20+J31+J35+J38+J39+J40+J41+J19</f>
        <v>#VALUE!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182.49</v>
      </c>
      <c r="G11" s="31">
        <v>2.29</v>
      </c>
      <c r="H11" s="34">
        <f>ROUND((F11*G11*K11)/1000,5)</f>
        <v>124.95273</v>
      </c>
      <c r="I11" s="31">
        <f t="shared" ref="I11:I30" si="0">H11</f>
        <v>124.95273</v>
      </c>
      <c r="J11" s="31">
        <f>ROUND(F11*G11*K11,2)</f>
        <v>124952.73</v>
      </c>
      <c r="K11" s="64">
        <v>299</v>
      </c>
      <c r="BV11" s="4" t="s">
        <v>588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821.2-F11</f>
        <v>638.71</v>
      </c>
      <c r="G12" s="31">
        <v>2</v>
      </c>
      <c r="H12" s="34">
        <f>ROUND((F12*G12*C12)/1000,5)</f>
        <v>66.425839999999994</v>
      </c>
      <c r="I12" s="31">
        <f t="shared" si="0"/>
        <v>66.425839999999994</v>
      </c>
      <c r="J12" s="31">
        <f>ROUND(F12*G12*K12,2)</f>
        <v>66425.84</v>
      </c>
      <c r="K12" s="64">
        <v>52</v>
      </c>
      <c r="BV12" s="4" t="s">
        <v>588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36</v>
      </c>
      <c r="G13" s="31">
        <v>3.04</v>
      </c>
      <c r="H13" s="34">
        <f>ROUND((F13*G13*K13)/1000,5)</f>
        <v>32.722560000000001</v>
      </c>
      <c r="I13" s="31">
        <f t="shared" si="0"/>
        <v>32.722560000000001</v>
      </c>
      <c r="J13" s="31">
        <f>ROUND(F13*G13*K13,2)</f>
        <v>32722.560000000001</v>
      </c>
      <c r="K13" s="64">
        <v>299</v>
      </c>
      <c r="BV13" s="4" t="s">
        <v>589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36</v>
      </c>
      <c r="G14" s="31">
        <v>19.350000000000001</v>
      </c>
      <c r="H14" s="32">
        <f>ROUND((F14*G14*K14)/1000,5)</f>
        <v>36.223199999999999</v>
      </c>
      <c r="I14" s="31">
        <f t="shared" si="0"/>
        <v>36.223199999999999</v>
      </c>
      <c r="J14" s="31">
        <f>ROUND(F14*G14*K14,2)</f>
        <v>36223.199999999997</v>
      </c>
      <c r="K14" s="3">
        <v>52</v>
      </c>
      <c r="L14" s="38"/>
      <c r="M14" s="38"/>
      <c r="BV14" s="4" t="s">
        <v>589</v>
      </c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16</v>
      </c>
      <c r="G15" s="31">
        <v>3.3</v>
      </c>
      <c r="H15" s="32">
        <f>ROUND((F15*G15*K15)/1000,5)</f>
        <v>15.7872</v>
      </c>
      <c r="I15" s="31">
        <f t="shared" si="0"/>
        <v>15.7872</v>
      </c>
      <c r="J15" s="31">
        <f>ROUND(F15*G15*K15,2)</f>
        <v>15787.2</v>
      </c>
      <c r="K15" s="3">
        <v>299</v>
      </c>
      <c r="L15" s="38"/>
      <c r="M15" s="38"/>
      <c r="BV15" s="4" t="s">
        <v>590</v>
      </c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26.902529999999999</v>
      </c>
      <c r="I16" s="31">
        <f t="shared" si="0"/>
        <v>26.902529999999999</v>
      </c>
      <c r="J16" s="31">
        <f>J17+J18</f>
        <v>26902.53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182.49</v>
      </c>
      <c r="G17" s="31">
        <v>3.29</v>
      </c>
      <c r="H17" s="32">
        <f>ROUND((F17*G17*C17)/1000,5)</f>
        <v>7.2047100000000004</v>
      </c>
      <c r="I17" s="31">
        <f t="shared" si="0"/>
        <v>7.2047100000000004</v>
      </c>
      <c r="J17" s="31">
        <f>ROUND(F17*G17*K17,2)</f>
        <v>7204.71</v>
      </c>
      <c r="K17" s="3">
        <v>12</v>
      </c>
      <c r="L17" s="38"/>
      <c r="M17" s="38"/>
      <c r="BV17" s="4" t="s">
        <v>588</v>
      </c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638.71</v>
      </c>
      <c r="G18" s="31">
        <v>2.57</v>
      </c>
      <c r="H18" s="32">
        <f>ROUND((F18*G18*C18)/1000,5)</f>
        <v>19.69782</v>
      </c>
      <c r="I18" s="31">
        <f t="shared" si="0"/>
        <v>19.69782</v>
      </c>
      <c r="J18" s="31">
        <f>ROUND(F18*G18*K18,2)</f>
        <v>19697.82</v>
      </c>
      <c r="K18" s="3">
        <v>12</v>
      </c>
      <c r="L18" s="38"/>
      <c r="M18" s="38"/>
      <c r="BV18" s="4" t="s">
        <v>588</v>
      </c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151.19999999999999</v>
      </c>
      <c r="G19" s="31">
        <v>8.43</v>
      </c>
      <c r="H19" s="32">
        <f>ROUND((F19*G19*K19)/1000,5)</f>
        <v>1.2746200000000001</v>
      </c>
      <c r="I19" s="31">
        <f t="shared" si="0"/>
        <v>1.2746200000000001</v>
      </c>
      <c r="J19" s="31">
        <f>ROUND(F19*G19*K19,2)</f>
        <v>1274.6199999999999</v>
      </c>
      <c r="K19" s="3">
        <v>1</v>
      </c>
      <c r="L19" s="38"/>
      <c r="M19" s="38"/>
      <c r="BV19" s="4" t="s">
        <v>591</v>
      </c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49.516970000000008</v>
      </c>
      <c r="I20" s="31">
        <f t="shared" si="0"/>
        <v>49.516970000000008</v>
      </c>
      <c r="J20" s="31">
        <f>J21+J22+J23+J24+J25+J26+J27+J28+J29+J30</f>
        <v>49516.97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15935.33</v>
      </c>
      <c r="G21" s="31">
        <v>2.81</v>
      </c>
      <c r="H21" s="32">
        <f t="shared" ref="H21:H30" si="1">ROUND((F21*G21*K21)/1000,5)</f>
        <v>44.778280000000002</v>
      </c>
      <c r="I21" s="31">
        <f t="shared" si="0"/>
        <v>44.778280000000002</v>
      </c>
      <c r="J21" s="31">
        <f t="shared" ref="J21:J30" si="2">ROUND(F21*G21*K21,2)</f>
        <v>44778.28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592</v>
      </c>
      <c r="G22" s="31">
        <v>1.75</v>
      </c>
      <c r="H22" s="32">
        <f t="shared" si="1"/>
        <v>0.126</v>
      </c>
      <c r="I22" s="31">
        <f t="shared" si="0"/>
        <v>0.126</v>
      </c>
      <c r="J22" s="31">
        <f t="shared" si="2"/>
        <v>126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593</v>
      </c>
      <c r="G23" s="31">
        <v>4.0999999999999996</v>
      </c>
      <c r="H23" s="32">
        <f t="shared" si="1"/>
        <v>0.98892000000000002</v>
      </c>
      <c r="I23" s="31">
        <f t="shared" si="0"/>
        <v>0.98892000000000002</v>
      </c>
      <c r="J23" s="31">
        <f t="shared" si="2"/>
        <v>988.92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594</v>
      </c>
      <c r="G24" s="31">
        <v>4.08</v>
      </c>
      <c r="H24" s="32">
        <f t="shared" si="1"/>
        <v>9.2530000000000001E-2</v>
      </c>
      <c r="I24" s="31">
        <f t="shared" si="0"/>
        <v>9.2530000000000001E-2</v>
      </c>
      <c r="J24" s="31">
        <f t="shared" si="2"/>
        <v>92.53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595</v>
      </c>
      <c r="G25" s="31">
        <v>3.93</v>
      </c>
      <c r="H25" s="32">
        <f t="shared" si="1"/>
        <v>0.12379999999999999</v>
      </c>
      <c r="I25" s="31">
        <f t="shared" si="0"/>
        <v>0.12379999999999999</v>
      </c>
      <c r="J25" s="31">
        <f t="shared" si="2"/>
        <v>123.8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596</v>
      </c>
      <c r="G26" s="31">
        <v>2.64</v>
      </c>
      <c r="H26" s="32">
        <f t="shared" si="1"/>
        <v>0.30887999999999999</v>
      </c>
      <c r="I26" s="31">
        <f t="shared" si="0"/>
        <v>0.30887999999999999</v>
      </c>
      <c r="J26" s="31">
        <f t="shared" si="2"/>
        <v>308.88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597</v>
      </c>
      <c r="G27" s="31">
        <v>5.07</v>
      </c>
      <c r="H27" s="32">
        <f t="shared" si="1"/>
        <v>0.29203000000000001</v>
      </c>
      <c r="I27" s="31">
        <f t="shared" si="0"/>
        <v>0.29203000000000001</v>
      </c>
      <c r="J27" s="31">
        <f t="shared" si="2"/>
        <v>292.02999999999997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317</v>
      </c>
      <c r="G28" s="31">
        <v>2.52</v>
      </c>
      <c r="H28" s="32">
        <f t="shared" si="1"/>
        <v>1.008E-2</v>
      </c>
      <c r="I28" s="31">
        <f t="shared" si="0"/>
        <v>1.008E-2</v>
      </c>
      <c r="J28" s="31">
        <f t="shared" si="2"/>
        <v>10.08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32</v>
      </c>
      <c r="G30" s="31">
        <v>3.63</v>
      </c>
      <c r="H30" s="34">
        <f t="shared" si="1"/>
        <v>2.7878400000000001</v>
      </c>
      <c r="I30" s="31">
        <f t="shared" si="0"/>
        <v>2.7878400000000001</v>
      </c>
      <c r="J30" s="31">
        <f t="shared" si="2"/>
        <v>2787.84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89.226030000000009</v>
      </c>
      <c r="I31" s="31">
        <f>I32+I33+I34</f>
        <v>89.226030000000009</v>
      </c>
      <c r="J31" s="31">
        <f>J32+J33+J34</f>
        <v>89226.03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3301</v>
      </c>
      <c r="G32" s="31">
        <v>2.0099999999999998</v>
      </c>
      <c r="H32" s="32">
        <f>ROUND(F32*G32*K32/1000,5)</f>
        <v>13.270020000000001</v>
      </c>
      <c r="I32" s="31">
        <f>H32</f>
        <v>13.270020000000001</v>
      </c>
      <c r="J32" s="31">
        <f>ROUND(H32*1000,2)</f>
        <v>13270.02</v>
      </c>
      <c r="K32" s="3">
        <v>2</v>
      </c>
      <c r="L32" s="38"/>
      <c r="M32" s="38">
        <v>3301</v>
      </c>
      <c r="BV32" s="4" t="s">
        <v>599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3301</v>
      </c>
      <c r="G33" s="31">
        <v>7.67</v>
      </c>
      <c r="H33" s="32">
        <f>ROUND(G33*F33*K33/1000,5)</f>
        <v>75.956010000000006</v>
      </c>
      <c r="I33" s="31">
        <f>H33</f>
        <v>75.956010000000006</v>
      </c>
      <c r="J33" s="31">
        <f>ROUND(H33*1000,2)</f>
        <v>75956.009999999995</v>
      </c>
      <c r="K33" s="3">
        <v>3</v>
      </c>
      <c r="L33" s="38"/>
      <c r="M33" s="38"/>
      <c r="BV33" s="4" t="s">
        <v>590</v>
      </c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2.4644400000000002</v>
      </c>
      <c r="I35" s="31">
        <f>I36+I37</f>
        <v>0</v>
      </c>
      <c r="J35" s="31" t="e">
        <f>J36+J37</f>
        <v>#VALUE!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22</v>
      </c>
      <c r="G37" s="31">
        <v>56.01</v>
      </c>
      <c r="H37" s="32">
        <f>ROUND(G37*F37*C37/1000,5)</f>
        <v>2.4644400000000002</v>
      </c>
      <c r="I37" s="31"/>
      <c r="J37" s="31" t="e">
        <f>ROUND(I37*H37*E37/1000,5)</f>
        <v>#VALUE!</v>
      </c>
      <c r="L37" s="38"/>
      <c r="M37" s="38">
        <v>1489.12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3350.52</v>
      </c>
      <c r="G38" s="31">
        <v>1.65</v>
      </c>
      <c r="H38" s="32">
        <f>ROUND((F38*G38*K38)/1000,5)</f>
        <v>5.5283600000000002</v>
      </c>
      <c r="I38" s="31">
        <f>H38</f>
        <v>5.5283600000000002</v>
      </c>
      <c r="J38" s="31">
        <f>ROUND(F38*G38*K38,2)</f>
        <v>5528.36</v>
      </c>
      <c r="K38" s="3">
        <v>1</v>
      </c>
      <c r="L38" s="38">
        <f>M37+M38</f>
        <v>3350.52</v>
      </c>
      <c r="M38" s="38">
        <v>1861.4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106.24970999999999</v>
      </c>
      <c r="I42" s="72">
        <f>I43+I44</f>
        <v>106.24970999999999</v>
      </c>
      <c r="J42" s="72">
        <f>J43+J44</f>
        <v>106249.71</v>
      </c>
      <c r="K42" s="73"/>
      <c r="Q42" s="74" t="s">
        <v>327</v>
      </c>
      <c r="R42" s="74">
        <v>330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1.31</v>
      </c>
      <c r="G43" s="31">
        <v>222.21</v>
      </c>
      <c r="H43" s="32">
        <f>ROUND((F43*G43*K43)/1000,5)</f>
        <v>106.24970999999999</v>
      </c>
      <c r="I43" s="31">
        <f>H43</f>
        <v>106.24970999999999</v>
      </c>
      <c r="J43" s="31">
        <f>ROUND(H43*1000,2)</f>
        <v>106249.71</v>
      </c>
      <c r="K43" s="3">
        <v>365</v>
      </c>
      <c r="L43" s="38"/>
      <c r="M43" s="38"/>
      <c r="N43" s="4">
        <f>ROUND(R42*1.45/365,3)</f>
        <v>1.3109999999999999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225.24203519999989</v>
      </c>
      <c r="I46" s="71">
        <f>I47+I53+I63+I68+I77+I85+I98+I103</f>
        <v>225.24203519999992</v>
      </c>
      <c r="J46" s="72">
        <f>J47+J53+J63+J68+J77+J85+J98+J103</f>
        <v>218484.78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11.2621</v>
      </c>
      <c r="I47" s="25">
        <f>I48+I49+I50+I51+I52</f>
        <v>0</v>
      </c>
      <c r="J47" s="23">
        <f>J48+J49+J50+J51+J52</f>
        <v>11262.1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6.7572599999999996</v>
      </c>
      <c r="I49" s="31"/>
      <c r="J49" s="31">
        <f>ROUND(H49*1000,2)</f>
        <v>6757.26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4.5048399999999997</v>
      </c>
      <c r="I50" s="31"/>
      <c r="J50" s="31">
        <f>ROUND(H50*1000,2)</f>
        <v>4504.84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15.76694</v>
      </c>
      <c r="I53" s="26">
        <f>I54+I55+I56+I57+I58+I59+I60+I61+I62</f>
        <v>0</v>
      </c>
      <c r="J53" s="23">
        <f>J54+J55+J56+J57+J58+J59+J60+J61+J62</f>
        <v>15766.94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15.76694</v>
      </c>
      <c r="I59" s="31"/>
      <c r="J59" s="31">
        <f t="shared" si="3"/>
        <v>15766.94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20.27178</v>
      </c>
      <c r="I68" s="26">
        <f>I69+I70+I71+I72+I75+I76</f>
        <v>0</v>
      </c>
      <c r="J68" s="23">
        <f>J69+J70+J71+J72+J73+J74+J75+J76</f>
        <v>20271.78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20.27178</v>
      </c>
      <c r="I76" s="31"/>
      <c r="J76" s="31">
        <f>ROUND(H76*1000,2)</f>
        <v>20271.78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31.53388</v>
      </c>
      <c r="I77" s="26">
        <f>I78+I79+I80+I81+I82+I83+I84</f>
        <v>0</v>
      </c>
      <c r="J77" s="23">
        <f>J78+J79+J80+J81+J82+J83+J84</f>
        <v>24776.620000000003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15.76694</v>
      </c>
      <c r="I78" s="31"/>
      <c r="J78" s="31">
        <f t="shared" ref="J78:J83" si="4">ROUND(H78*1000,2)</f>
        <v>15766.94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9.0096799999999995</v>
      </c>
      <c r="I81" s="31"/>
      <c r="J81" s="31">
        <f t="shared" si="4"/>
        <v>9009.68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6.7572599999999996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76.58229</v>
      </c>
      <c r="I85" s="26">
        <f>I86+I87+I88+I89+I90+I91+I92+I93+I94+I95+I96+I97</f>
        <v>0</v>
      </c>
      <c r="J85" s="23">
        <f>J86+J87+J88+J89+J90+J91+J92+J93+J94+J95+J96+J97</f>
        <v>76582.290000000008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27.029039999999998</v>
      </c>
      <c r="I90" s="31"/>
      <c r="J90" s="31">
        <f t="shared" si="5"/>
        <v>27029.040000000001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36.038730000000001</v>
      </c>
      <c r="I96" s="31"/>
      <c r="J96" s="31">
        <f t="shared" si="5"/>
        <v>36038.730000000003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13.514519999999999</v>
      </c>
      <c r="I97" s="31"/>
      <c r="J97" s="31">
        <f t="shared" si="5"/>
        <v>13514.52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9.0096799999999995</v>
      </c>
      <c r="I98" s="26">
        <f>I99+I100+I101+I102</f>
        <v>0</v>
      </c>
      <c r="J98" s="23">
        <f>J99+J100+J101+J102</f>
        <v>9009.68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9.0096799999999995</v>
      </c>
      <c r="I99" s="31">
        <v>0</v>
      </c>
      <c r="J99" s="31">
        <f>ROUND(H99*1000,2)</f>
        <v>9009.68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60.815365199999889</v>
      </c>
      <c r="I103" s="25">
        <f>I104+I105+I106+I107+I108</f>
        <v>225.24203519999992</v>
      </c>
      <c r="J103" s="23">
        <f>J104+J105+J106+J107+J108</f>
        <v>60815.369999999995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14.64073</v>
      </c>
      <c r="I106" s="31"/>
      <c r="J106" s="31">
        <f>ROUND(H106*1000,2)</f>
        <v>14640.73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46.174635199999891</v>
      </c>
      <c r="I108" s="34">
        <f>J197-I138-H181</f>
        <v>225.24203519999992</v>
      </c>
      <c r="J108" s="31">
        <f>ROUND(H108*1000,2)</f>
        <v>46174.64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807.0732287999997</v>
      </c>
      <c r="I109" s="71">
        <f>I110+I111+I112+I113+I114+I115+I116+I117+I118+I119+I120+I121+I122+I123+I124+I125+I126+I127+I128+I129+I130+I131+I132+I133+I134+I135+I136+I137+I138</f>
        <v>807.07922879999978</v>
      </c>
      <c r="J109" s="72">
        <f>J110+J111+J112+J113+J114+J115+J116+J117+J118+J119+J120+J121+J122+J123+J124+J125+J126+J127+J128+J129+J130+J131+J132+J133+J134+J135+J136+J137+J138</f>
        <v>759086.8899999999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34275.96</v>
      </c>
      <c r="H110" s="33">
        <f>ROUND(($I$138*0.05),5)</f>
        <v>34.275959999999998</v>
      </c>
      <c r="I110" s="31"/>
      <c r="J110" s="31">
        <f t="shared" ref="J110:J137" si="6">ROUND(H110*1000,2)</f>
        <v>34275.96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171379.81</v>
      </c>
      <c r="H111" s="33">
        <f>ROUND(($I$138*0.25),5)</f>
        <v>171.37980999999999</v>
      </c>
      <c r="I111" s="31"/>
      <c r="J111" s="31">
        <f t="shared" si="6"/>
        <v>171379.81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82262.31</v>
      </c>
      <c r="H116" s="32">
        <f>ROUND(($I$138*0.12),5)</f>
        <v>82.262309999999999</v>
      </c>
      <c r="I116" s="31"/>
      <c r="J116" s="31">
        <f t="shared" si="6"/>
        <v>82262.31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15.877000000000001</v>
      </c>
      <c r="I119" s="31">
        <v>15.88</v>
      </c>
      <c r="J119" s="31">
        <f t="shared" si="6"/>
        <v>15877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27010</v>
      </c>
      <c r="H120" s="34">
        <v>27.01</v>
      </c>
      <c r="I120" s="31">
        <v>27.01</v>
      </c>
      <c r="J120" s="31">
        <f t="shared" si="6"/>
        <v>27010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78667</v>
      </c>
      <c r="H121" s="34">
        <v>78.667000000000002</v>
      </c>
      <c r="I121" s="31">
        <v>78.67</v>
      </c>
      <c r="J121" s="31">
        <f t="shared" si="6"/>
        <v>78667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102827.87999999999</v>
      </c>
      <c r="H125" s="32">
        <f>ROUND(($I$138*0.15),5)</f>
        <v>102.82787999999999</v>
      </c>
      <c r="I125" s="31"/>
      <c r="J125" s="31">
        <f t="shared" si="6"/>
        <v>102827.88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75407.12000000001</v>
      </c>
      <c r="H126" s="32">
        <f>ROUND(($I$138*0.11),5)</f>
        <v>75.407120000000006</v>
      </c>
      <c r="I126" s="31"/>
      <c r="J126" s="31">
        <f t="shared" si="6"/>
        <v>75407.12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47986.35</v>
      </c>
      <c r="H128" s="32">
        <f>ROUND(($I$138*0.07),5)</f>
        <v>47.986350000000002</v>
      </c>
      <c r="I128" s="31"/>
      <c r="J128" s="31">
        <f t="shared" si="6"/>
        <v>47986.35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123393.46</v>
      </c>
      <c r="H129" s="32">
        <f>ROUND(($I$138*0.18),5)</f>
        <v>123.39346</v>
      </c>
      <c r="I129" s="31"/>
      <c r="J129" s="31">
        <f t="shared" si="6"/>
        <v>123393.46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47.986338799999615</v>
      </c>
      <c r="I138" s="34">
        <f>J197*0.7</f>
        <v>685.51922879999972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36.08952</v>
      </c>
      <c r="I139" s="72">
        <f>I140+I141+I142+I143+I144+I145+I146+I147+I148+I149+I150</f>
        <v>36.085520000000002</v>
      </c>
      <c r="J139" s="72">
        <f>J140+J141+J142+J143+J144+J145+J146+J147+J148+J149+J150</f>
        <v>36089.519999999997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27074</v>
      </c>
      <c r="H142" s="34">
        <v>27.074000000000002</v>
      </c>
      <c r="I142" s="31">
        <v>27.07</v>
      </c>
      <c r="J142" s="31">
        <f t="shared" si="7"/>
        <v>27074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 t="s">
        <v>608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4</v>
      </c>
      <c r="G144" s="40">
        <v>9.1300000000000008</v>
      </c>
      <c r="H144" s="32">
        <f>ROUND((F144*G144*K144)/1000,5)</f>
        <v>1.8990400000000001</v>
      </c>
      <c r="I144" s="35">
        <f>H144</f>
        <v>1.8990400000000001</v>
      </c>
      <c r="J144" s="31">
        <f t="shared" si="7"/>
        <v>1899.04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4</v>
      </c>
      <c r="G145" s="40">
        <v>63.36</v>
      </c>
      <c r="H145" s="32">
        <f>ROUND((F145*G145*K145)/1000,5)</f>
        <v>3.04128</v>
      </c>
      <c r="I145" s="35">
        <f>H145</f>
        <v>3.04128</v>
      </c>
      <c r="J145" s="31">
        <f t="shared" si="7"/>
        <v>3041.28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 t="s">
        <v>590</v>
      </c>
      <c r="H146" s="34">
        <v>0</v>
      </c>
      <c r="I146" s="31"/>
      <c r="J146" s="31">
        <f t="shared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4</v>
      </c>
      <c r="G147" s="40">
        <v>11.41</v>
      </c>
      <c r="H147" s="32">
        <f>ROUND((F147*G147*K147)/1000,5)</f>
        <v>0.54767999999999994</v>
      </c>
      <c r="I147" s="35">
        <f>H147</f>
        <v>0.54767999999999994</v>
      </c>
      <c r="J147" s="31">
        <f t="shared" si="7"/>
        <v>547.67999999999995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4</v>
      </c>
      <c r="G148" s="40">
        <v>881.88</v>
      </c>
      <c r="H148" s="32">
        <f>ROUND((F148*G148*K148)/1000,5)</f>
        <v>3.52752</v>
      </c>
      <c r="I148" s="35">
        <f>H148</f>
        <v>3.52752</v>
      </c>
      <c r="J148" s="31">
        <f t="shared" si="7"/>
        <v>3527.52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354.98016000000001</v>
      </c>
      <c r="I151" s="72">
        <f>I152+I153+I154</f>
        <v>354.98</v>
      </c>
      <c r="J151" s="72">
        <f ca="1">J152+J153+J154</f>
        <v>354980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8</v>
      </c>
      <c r="G152" s="40">
        <f ca="1">IF(F152&gt;0,J152/C152/F152,0)</f>
        <v>3697.71</v>
      </c>
      <c r="H152" s="32">
        <f ca="1">ROUND((C152*F152*G152/1000),5)</f>
        <v>354.98016000000001</v>
      </c>
      <c r="I152" s="35">
        <v>354.98</v>
      </c>
      <c r="J152" s="31">
        <f ca="1">ROUND(H152*1000,2)</f>
        <v>354980</v>
      </c>
      <c r="K152" s="3">
        <v>12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78.436800000000005</v>
      </c>
      <c r="I155" s="72">
        <f>I156+I157+I158+I159</f>
        <v>78.44</v>
      </c>
      <c r="J155" s="72">
        <f ca="1">J156+J157+J158+J159</f>
        <v>78437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12</v>
      </c>
      <c r="D157" s="28" t="s">
        <v>92</v>
      </c>
      <c r="E157" s="18" t="s">
        <v>59</v>
      </c>
      <c r="F157" s="40">
        <f ca="1">IF(J157&gt;0,F152,0)</f>
        <v>8</v>
      </c>
      <c r="G157" s="31">
        <f ca="1">IF(F157&gt;0,J157/C157/F157,0)</f>
        <v>817.05</v>
      </c>
      <c r="H157" s="34">
        <f ca="1">ROUND((C157*F157*G157/1000),5)</f>
        <v>78.436800000000005</v>
      </c>
      <c r="I157" s="31">
        <v>78.44</v>
      </c>
      <c r="J157" s="31">
        <f ca="1">ROUND(H157*1000,2)</f>
        <v>78437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187.01300000000001</v>
      </c>
      <c r="I169" s="72">
        <f>I170+I171+I172</f>
        <v>187.01</v>
      </c>
      <c r="J169" s="72">
        <f>J170+J171+J172</f>
        <v>187013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187013</v>
      </c>
      <c r="H170" s="32">
        <v>187.01300000000001</v>
      </c>
      <c r="I170" s="35">
        <v>187.01</v>
      </c>
      <c r="J170" s="31">
        <f>ROUND(H170*1000,2)</f>
        <v>187013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510.39800000000002</v>
      </c>
      <c r="I173" s="72">
        <v>510.4</v>
      </c>
      <c r="J173" s="72">
        <f>ROUND(H173*1000,2)</f>
        <v>510398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43.878</v>
      </c>
      <c r="I174" s="72">
        <v>43.88</v>
      </c>
      <c r="J174" s="72">
        <f>ROUND(H174*1000,2)</f>
        <v>43878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20.09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20.09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68.551919999999996</v>
      </c>
      <c r="I178" s="72">
        <f>I179+I180+I181</f>
        <v>243.86</v>
      </c>
      <c r="J178" s="72">
        <f>J179+J180+J181</f>
        <v>68551.92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68.551919999999996</v>
      </c>
      <c r="I181" s="31">
        <v>243.86</v>
      </c>
      <c r="J181" s="31">
        <f>ROUND(H181*1000,2)</f>
        <v>68551.92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3276.1584599999996</v>
      </c>
      <c r="I194" s="62">
        <f>I10+I9+I42+I46+I109+I139+I151+I155+I160+I165+I169+I173+I174+I175+I178+I45</f>
        <v>3540.2408240000004</v>
      </c>
      <c r="J194" s="63">
        <f ca="1">J10+J9+J42+J46+J109+J139+J151+J155+J160+J165+J169+J173+J174+J175+J178+J45</f>
        <v>2580282.87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3276.1584600000001</v>
      </c>
      <c r="I195" s="31">
        <f>J195/1000</f>
        <v>3876.87156</v>
      </c>
      <c r="J195" s="31">
        <v>3876871.56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3540.2408240000004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336.63073599999962</v>
      </c>
      <c r="J197" s="82">
        <v>979.31318399999964</v>
      </c>
    </row>
    <row r="198" spans="1:75" hidden="1" x14ac:dyDescent="0.25">
      <c r="H198" s="49">
        <f>H9+H10+H42+H45+H46+H109+H139+H151+H155+H160+H165+H169+H173+H174+H175+H178+H182</f>
        <v>3276.1584599999996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  <row r="210" spans="1:10" s="4" customFormat="1" x14ac:dyDescent="0.25">
      <c r="A210" s="8"/>
      <c r="C210" s="9"/>
      <c r="F210" s="10"/>
      <c r="G210" s="10"/>
      <c r="H210" s="49"/>
      <c r="J210" s="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501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112.64</v>
      </c>
      <c r="I9" s="72">
        <v>112.64</v>
      </c>
      <c r="J9" s="72">
        <f>ROUND(H9*1000,2)</f>
        <v>112640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107.83948000000001</v>
      </c>
      <c r="I10" s="76">
        <f>I11+I12+I13+I14+I15+I16+I20+I31+I35+I38+I39+I40+I41+I19</f>
        <v>107.16736000000002</v>
      </c>
      <c r="J10" s="72">
        <f>J11+J12+J13+J14+J15+J16+J20+J31+J35+J38+J39+J40+J41+J19</f>
        <v>107167.36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36</v>
      </c>
      <c r="G11" s="31">
        <v>2.29</v>
      </c>
      <c r="H11" s="34">
        <f>ROUND((F11*G11*K11)/1000,5)</f>
        <v>24.649560000000001</v>
      </c>
      <c r="I11" s="31">
        <f t="shared" ref="I11:I30" si="0">H11</f>
        <v>24.649560000000001</v>
      </c>
      <c r="J11" s="31">
        <f>ROUND(F11*G11*K11,2)</f>
        <v>24649.56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162-F11</f>
        <v>126</v>
      </c>
      <c r="G12" s="31">
        <v>2</v>
      </c>
      <c r="H12" s="34">
        <f>ROUND((F12*G12*C12)/1000,5)</f>
        <v>13.103999999999999</v>
      </c>
      <c r="I12" s="31">
        <f t="shared" si="0"/>
        <v>13.103999999999999</v>
      </c>
      <c r="J12" s="31">
        <f>ROUND(F12*G12*K12,2)</f>
        <v>13104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5.3071200000000003</v>
      </c>
      <c r="I16" s="31">
        <f t="shared" si="0"/>
        <v>5.3071200000000003</v>
      </c>
      <c r="J16" s="31">
        <f>J17+J18</f>
        <v>5307.12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36</v>
      </c>
      <c r="G17" s="31">
        <v>3.29</v>
      </c>
      <c r="H17" s="32">
        <f>ROUND((F17*G17*C17)/1000,5)</f>
        <v>1.4212800000000001</v>
      </c>
      <c r="I17" s="31">
        <f t="shared" si="0"/>
        <v>1.4212800000000001</v>
      </c>
      <c r="J17" s="31">
        <f>ROUND(F17*G17*K17,2)</f>
        <v>1421.28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126</v>
      </c>
      <c r="G18" s="31">
        <v>2.57</v>
      </c>
      <c r="H18" s="32">
        <f>ROUND((F18*G18*C18)/1000,5)</f>
        <v>3.88584</v>
      </c>
      <c r="I18" s="31">
        <f t="shared" si="0"/>
        <v>3.88584</v>
      </c>
      <c r="J18" s="31">
        <f>ROUND(F18*G18*K18,2)</f>
        <v>3885.84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8.6897599999999997</v>
      </c>
      <c r="I20" s="31">
        <f t="shared" si="0"/>
        <v>8.6897599999999997</v>
      </c>
      <c r="J20" s="31">
        <f>J21+J22+J23+J24+J25+J26+J27+J28+J29+J30</f>
        <v>8689.760000000002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2643.67</v>
      </c>
      <c r="G21" s="31">
        <v>2.81</v>
      </c>
      <c r="H21" s="32">
        <f t="shared" ref="H21:H30" si="1">ROUND((F21*G21*K21)/1000,5)</f>
        <v>7.4287099999999997</v>
      </c>
      <c r="I21" s="31">
        <f t="shared" si="0"/>
        <v>7.4287099999999997</v>
      </c>
      <c r="J21" s="31">
        <f t="shared" ref="J21:J30" si="2">ROUND(F21*G21*K21,2)</f>
        <v>7428.71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784</v>
      </c>
      <c r="G26" s="31">
        <v>2.64</v>
      </c>
      <c r="H26" s="32">
        <f t="shared" si="1"/>
        <v>0.14255999999999999</v>
      </c>
      <c r="I26" s="31">
        <f t="shared" si="0"/>
        <v>0.14255999999999999</v>
      </c>
      <c r="J26" s="31">
        <f t="shared" si="2"/>
        <v>142.56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12.86628</v>
      </c>
      <c r="I31" s="31">
        <f>I32+I33+I34</f>
        <v>12.86628</v>
      </c>
      <c r="J31" s="31">
        <f>J32+J33+J34</f>
        <v>12866.28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476</v>
      </c>
      <c r="G32" s="31">
        <v>2.0099999999999998</v>
      </c>
      <c r="H32" s="32">
        <f>ROUND(F32*G32*K32/1000,5)</f>
        <v>1.9135200000000001</v>
      </c>
      <c r="I32" s="31">
        <f>H32</f>
        <v>1.9135200000000001</v>
      </c>
      <c r="J32" s="31">
        <f>ROUND(H32*1000,2)</f>
        <v>1913.52</v>
      </c>
      <c r="K32" s="3">
        <v>2</v>
      </c>
      <c r="L32" s="38"/>
      <c r="M32" s="38">
        <v>476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476</v>
      </c>
      <c r="G33" s="31">
        <v>7.67</v>
      </c>
      <c r="H33" s="32">
        <f>ROUND(G33*F33*K33/1000,5)</f>
        <v>10.95276</v>
      </c>
      <c r="I33" s="31">
        <f>H33</f>
        <v>10.95276</v>
      </c>
      <c r="J33" s="31">
        <f>ROUND(H33*1000,2)</f>
        <v>10952.76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0.67212000000000005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6</v>
      </c>
      <c r="G37" s="31">
        <v>56.01</v>
      </c>
      <c r="H37" s="32">
        <f>ROUND(G37*F37*C37/1000,5)</f>
        <v>0.67212000000000005</v>
      </c>
      <c r="I37" s="31"/>
      <c r="J37" s="31"/>
      <c r="L37" s="38"/>
      <c r="M37" s="38">
        <v>309.04000000000002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695.34</v>
      </c>
      <c r="G38" s="31">
        <v>1.65</v>
      </c>
      <c r="H38" s="32">
        <f>ROUND((F38*G38*K38)/1000,5)</f>
        <v>1.1473100000000001</v>
      </c>
      <c r="I38" s="31">
        <f>H38</f>
        <v>1.1473100000000001</v>
      </c>
      <c r="J38" s="31">
        <f>ROUND(F38*G38*K38,2)</f>
        <v>1147.31</v>
      </c>
      <c r="K38" s="3">
        <v>1</v>
      </c>
      <c r="L38" s="38">
        <f>M37+M38</f>
        <v>695.34</v>
      </c>
      <c r="M38" s="38">
        <v>386.3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27.576260000000001</v>
      </c>
      <c r="I42" s="72">
        <f>I43+I44</f>
        <v>27.576260000000001</v>
      </c>
      <c r="J42" s="72">
        <f>J43+J44</f>
        <v>27576.26</v>
      </c>
      <c r="K42" s="73"/>
      <c r="Q42" s="74" t="s">
        <v>327</v>
      </c>
      <c r="R42" s="74">
        <v>86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0.34</v>
      </c>
      <c r="G43" s="31">
        <v>222.21</v>
      </c>
      <c r="H43" s="32">
        <f>ROUND((F43*G43*K43)/1000,5)</f>
        <v>27.576260000000001</v>
      </c>
      <c r="I43" s="31">
        <f>H43</f>
        <v>27.576260000000001</v>
      </c>
      <c r="J43" s="31">
        <f>ROUND(H43*1000,2)</f>
        <v>27576.26</v>
      </c>
      <c r="K43" s="3">
        <v>365</v>
      </c>
      <c r="L43" s="38"/>
      <c r="M43" s="38"/>
      <c r="N43" s="4">
        <f>ROUND(R42*1.45/365,3)</f>
        <v>0.34200000000000003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36.309262000000004</v>
      </c>
      <c r="I46" s="71">
        <f>I47+I53+I63+I68+I77+I85+I98+I103</f>
        <v>36.309262000000004</v>
      </c>
      <c r="J46" s="72">
        <f>J47+J53+J63+J68+J77+J85+J98+J103</f>
        <v>35219.979999999996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1.8154699999999999</v>
      </c>
      <c r="I47" s="25">
        <f>I48+I49+I50+I51+I52</f>
        <v>0</v>
      </c>
      <c r="J47" s="23">
        <f>J48+J49+J50+J51+J52</f>
        <v>1815.47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1.08928</v>
      </c>
      <c r="I49" s="31"/>
      <c r="J49" s="31">
        <f>ROUND(H49*1000,2)</f>
        <v>1089.28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0.72619</v>
      </c>
      <c r="I50" s="31"/>
      <c r="J50" s="31">
        <f>ROUND(H50*1000,2)</f>
        <v>726.19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2.5416500000000002</v>
      </c>
      <c r="I53" s="26">
        <f>I54+I55+I56+I57+I58+I59+I60+I61+I62</f>
        <v>0</v>
      </c>
      <c r="J53" s="23">
        <f>J54+J55+J56+J57+J58+J59+J60+J61+J62</f>
        <v>2541.65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2.5416500000000002</v>
      </c>
      <c r="I59" s="31"/>
      <c r="J59" s="31">
        <f t="shared" si="3"/>
        <v>2541.65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3.26783</v>
      </c>
      <c r="I68" s="26">
        <f>I69+I70+I71+I72+I75+I76</f>
        <v>0</v>
      </c>
      <c r="J68" s="23">
        <f>J69+J70+J71+J72+J73+J74+J75+J76</f>
        <v>3267.83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3.26783</v>
      </c>
      <c r="I76" s="31"/>
      <c r="J76" s="31">
        <f>ROUND(H76*1000,2)</f>
        <v>3267.83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5.0832999999999995</v>
      </c>
      <c r="I77" s="26">
        <f>I78+I79+I80+I81+I82+I83+I84</f>
        <v>0</v>
      </c>
      <c r="J77" s="23">
        <f>J78+J79+J80+J81+J82+J83+J84</f>
        <v>3994.02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2.5416500000000002</v>
      </c>
      <c r="I78" s="31"/>
      <c r="J78" s="31">
        <f t="shared" ref="J78:J83" si="4">ROUND(H78*1000,2)</f>
        <v>2541.65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1.4523699999999999</v>
      </c>
      <c r="I81" s="31"/>
      <c r="J81" s="31">
        <f t="shared" si="4"/>
        <v>1452.37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1.08928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12.34515</v>
      </c>
      <c r="I85" s="26">
        <f>I86+I87+I88+I89+I90+I91+I92+I93+I94+I95+I96+I97</f>
        <v>0</v>
      </c>
      <c r="J85" s="23">
        <f>J86+J87+J88+J89+J90+J91+J92+J93+J94+J95+J96+J97</f>
        <v>12345.15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4.3571099999999996</v>
      </c>
      <c r="I90" s="31"/>
      <c r="J90" s="31">
        <f t="shared" si="5"/>
        <v>4357.1099999999997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5.8094799999999998</v>
      </c>
      <c r="I96" s="31"/>
      <c r="J96" s="31">
        <f t="shared" si="5"/>
        <v>5809.48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2.1785600000000001</v>
      </c>
      <c r="I97" s="31"/>
      <c r="J97" s="31">
        <f t="shared" si="5"/>
        <v>2178.56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1.4523699999999999</v>
      </c>
      <c r="I98" s="26">
        <f>I99+I100+I101+I102</f>
        <v>0</v>
      </c>
      <c r="J98" s="23">
        <f>J99+J100+J101+J102</f>
        <v>1452.37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1.4523699999999999</v>
      </c>
      <c r="I99" s="31">
        <v>0</v>
      </c>
      <c r="J99" s="31">
        <f>ROUND(H99*1000,2)</f>
        <v>1452.37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9.8034920000000039</v>
      </c>
      <c r="I103" s="25">
        <f>I104+I105+I106+I107+I108</f>
        <v>36.309262000000004</v>
      </c>
      <c r="J103" s="23">
        <f>J104+J105+J106+J107+J108</f>
        <v>9803.49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2.3601000000000001</v>
      </c>
      <c r="I106" s="31"/>
      <c r="J106" s="31">
        <f>ROUND(H106*1000,2)</f>
        <v>2360.1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7.4433920000000038</v>
      </c>
      <c r="I108" s="34">
        <f>J197-I138-H181</f>
        <v>36.309262000000004</v>
      </c>
      <c r="J108" s="31">
        <f>ROUND(H108*1000,2)</f>
        <v>7443.39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151.65243799999999</v>
      </c>
      <c r="I109" s="71">
        <f>I110+I111+I112+I113+I114+I115+I116+I117+I118+I119+I120+I121+I122+I123+I124+I125+I126+I127+I128+I129+I130+I131+I132+I133+I134+I135+I136+I137+I138</f>
        <v>151.65643799999998</v>
      </c>
      <c r="J109" s="72">
        <f>J110+J111+J112+J113+J114+J115+J116+J117+J118+J119+J120+J121+J122+J123+J124+J125+J126+J127+J128+J129+J130+J131+J132+J133+J134+J135+J136+J137+J138</f>
        <v>143916.99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5525.32</v>
      </c>
      <c r="H110" s="33">
        <f>ROUND(($I$138*0.05),5)</f>
        <v>5.5253199999999998</v>
      </c>
      <c r="I110" s="31"/>
      <c r="J110" s="31">
        <f t="shared" ref="J110:J137" si="6">ROUND(H110*1000,2)</f>
        <v>5525.32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27626.61</v>
      </c>
      <c r="H111" s="33">
        <f>ROUND(($I$138*0.25),5)</f>
        <v>27.626609999999999</v>
      </c>
      <c r="I111" s="31"/>
      <c r="J111" s="31">
        <f t="shared" si="6"/>
        <v>27626.61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13260.77</v>
      </c>
      <c r="H116" s="32">
        <f>ROUND(($I$138*0.12),5)</f>
        <v>13.260770000000001</v>
      </c>
      <c r="I116" s="31"/>
      <c r="J116" s="31">
        <f t="shared" si="6"/>
        <v>13260.77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7970</v>
      </c>
      <c r="H120" s="34">
        <v>7.97</v>
      </c>
      <c r="I120" s="31">
        <v>7.97</v>
      </c>
      <c r="J120" s="31">
        <f t="shared" si="6"/>
        <v>7970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33176</v>
      </c>
      <c r="H121" s="34">
        <v>33.176000000000002</v>
      </c>
      <c r="I121" s="31">
        <v>33.18</v>
      </c>
      <c r="J121" s="31">
        <f t="shared" si="6"/>
        <v>33176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16575.97</v>
      </c>
      <c r="H125" s="32">
        <f>ROUND(($I$138*0.15),5)</f>
        <v>16.575970000000002</v>
      </c>
      <c r="I125" s="31"/>
      <c r="J125" s="31">
        <f t="shared" si="6"/>
        <v>16575.97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12155.71</v>
      </c>
      <c r="H126" s="32">
        <f>ROUND(($I$138*0.11),5)</f>
        <v>12.155709999999999</v>
      </c>
      <c r="I126" s="31"/>
      <c r="J126" s="31">
        <f t="shared" si="6"/>
        <v>12155.71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7735.45</v>
      </c>
      <c r="H128" s="32">
        <f>ROUND(($I$138*0.07),5)</f>
        <v>7.7354500000000002</v>
      </c>
      <c r="I128" s="31"/>
      <c r="J128" s="31">
        <f t="shared" si="6"/>
        <v>7735.45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19891.16</v>
      </c>
      <c r="H129" s="32">
        <f>ROUND(($I$138*0.18),5)</f>
        <v>19.891159999999999</v>
      </c>
      <c r="I129" s="31"/>
      <c r="J129" s="31">
        <f t="shared" si="6"/>
        <v>19891.16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7.7354479999999839</v>
      </c>
      <c r="I138" s="34">
        <f>J197*0.7</f>
        <v>110.50643799999997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2.2538800000000001</v>
      </c>
      <c r="I139" s="72">
        <f>I140+I141+I142+I143+I144+I145+I146+I147+I148+I149+I150</f>
        <v>2.2538799999999997</v>
      </c>
      <c r="J139" s="72">
        <f ca="1">J140+J141+J142+J143+J144+J145+J146+J147+J148+J149+J150</f>
        <v>2332.56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82.572000000000003</v>
      </c>
      <c r="I151" s="72">
        <f>I152+I153+I154</f>
        <v>82.57</v>
      </c>
      <c r="J151" s="72">
        <f ca="1">J152+J153+J154</f>
        <v>82572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3440.5</v>
      </c>
      <c r="H152" s="32">
        <f ca="1">ROUND((C152*F152*G152/1000),5)</f>
        <v>82.572000000000003</v>
      </c>
      <c r="I152" s="35">
        <v>82.57</v>
      </c>
      <c r="J152" s="31">
        <f ca="1">ROUND(H152*1000,2)</f>
        <v>82572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31.602</v>
      </c>
      <c r="I169" s="72">
        <f>I170+I171+I172</f>
        <v>31.6</v>
      </c>
      <c r="J169" s="72">
        <f>J170+J171+J172</f>
        <v>31602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31602</v>
      </c>
      <c r="H170" s="32">
        <v>31.602</v>
      </c>
      <c r="I170" s="35">
        <v>31.6</v>
      </c>
      <c r="J170" s="31">
        <f>ROUND(H170*1000,2)</f>
        <v>31602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78.328999999999994</v>
      </c>
      <c r="I173" s="72">
        <v>78.33</v>
      </c>
      <c r="J173" s="72">
        <f>ROUND(H173*1000,2)</f>
        <v>78329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13.292</v>
      </c>
      <c r="I174" s="72">
        <v>13.29</v>
      </c>
      <c r="J174" s="72">
        <f>ROUND(H174*1000,2)</f>
        <v>13292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4.1500000000000004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4.1500000000000004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11.05064</v>
      </c>
      <c r="I178" s="72">
        <f>I179+I180+I181</f>
        <v>41.21</v>
      </c>
      <c r="J178" s="72">
        <f>J179+J180+J181</f>
        <v>11050.64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11.05064</v>
      </c>
      <c r="I181" s="31">
        <v>41.21</v>
      </c>
      <c r="J181" s="31">
        <f>ROUND(H181*1000,2)</f>
        <v>11050.64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655.11695999999995</v>
      </c>
      <c r="I194" s="62">
        <f>I10+I9+I42+I46+I109+I139+I151+I155+I160+I165+I169+I173+I174+I175+I178+I45</f>
        <v>688.75319999999999</v>
      </c>
      <c r="J194" s="63">
        <f ca="1">J10+J9+J42+J46+J109+J139+J151+J155+J160+J165+J169+J173+J174+J175+J178+J45</f>
        <v>463794.62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655.11695999999995</v>
      </c>
      <c r="I195" s="31">
        <f>J195/1000</f>
        <v>655.11695999999995</v>
      </c>
      <c r="J195" s="31">
        <v>655116.96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688.75319999999999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-33.636240000000043</v>
      </c>
      <c r="J197" s="82">
        <v>157.86633999999998</v>
      </c>
    </row>
    <row r="198" spans="1:75" hidden="1" x14ac:dyDescent="0.25">
      <c r="H198" s="49">
        <f>H9+H10+H42+H45+H46+H109+H139+H151+H155+H160+H165+H169+H173+H174+H175+H178+H182</f>
        <v>655.11695999999995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502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206.51326200000005</v>
      </c>
      <c r="I9" s="72">
        <v>403.15</v>
      </c>
      <c r="J9" s="72">
        <f>ROUND(H9*1000,2)</f>
        <v>206513.26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439.93999999999994</v>
      </c>
      <c r="I10" s="76">
        <f>I11+I12+I13+I14+I15+I16+I20+I31+I35+I38+I39+I40+I41+I19</f>
        <v>438.14767999999998</v>
      </c>
      <c r="J10" s="72">
        <f>J11+J12+J13+J14+J15+J16+J20+J31+J35+J38+J39+J40+J41+J19</f>
        <v>438147.68000000005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168.8</v>
      </c>
      <c r="G11" s="31">
        <v>2.29</v>
      </c>
      <c r="H11" s="34">
        <f>ROUND((F11*G11*K11)/1000,5)</f>
        <v>115.57905</v>
      </c>
      <c r="I11" s="31">
        <f t="shared" ref="I11:I30" si="0">H11</f>
        <v>115.57905</v>
      </c>
      <c r="J11" s="31">
        <f>ROUND(F11*G11*K11,2)</f>
        <v>115579.05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759.6-F11</f>
        <v>590.79999999999995</v>
      </c>
      <c r="G12" s="31">
        <v>2</v>
      </c>
      <c r="H12" s="34">
        <f>ROUND((F12*G12*C12)/1000,5)</f>
        <v>61.443199999999997</v>
      </c>
      <c r="I12" s="31">
        <f t="shared" si="0"/>
        <v>61.443199999999997</v>
      </c>
      <c r="J12" s="31">
        <f>ROUND(F12*G12*K12,2)</f>
        <v>61443.199999999997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36</v>
      </c>
      <c r="G13" s="31">
        <v>3.04</v>
      </c>
      <c r="H13" s="34">
        <f>ROUND((F13*G13*K13)/1000,5)</f>
        <v>32.722560000000001</v>
      </c>
      <c r="I13" s="31">
        <f t="shared" si="0"/>
        <v>32.722560000000001</v>
      </c>
      <c r="J13" s="31">
        <f>ROUND(F13*G13*K13,2)</f>
        <v>32722.560000000001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36</v>
      </c>
      <c r="G14" s="31">
        <v>19.350000000000001</v>
      </c>
      <c r="H14" s="32">
        <f>ROUND((F14*G14*K14)/1000,5)</f>
        <v>36.223199999999999</v>
      </c>
      <c r="I14" s="31">
        <f t="shared" si="0"/>
        <v>36.223199999999999</v>
      </c>
      <c r="J14" s="31">
        <f>ROUND(F14*G14*K14,2)</f>
        <v>36223.199999999997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10</v>
      </c>
      <c r="G15" s="31">
        <v>3.3</v>
      </c>
      <c r="H15" s="32">
        <f>ROUND((F15*G15*K15)/1000,5)</f>
        <v>9.8670000000000009</v>
      </c>
      <c r="I15" s="31">
        <f t="shared" si="0"/>
        <v>9.8670000000000009</v>
      </c>
      <c r="J15" s="31">
        <f>ROUND(F15*G15*K15,2)</f>
        <v>9867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24.88449</v>
      </c>
      <c r="I16" s="31">
        <f t="shared" si="0"/>
        <v>24.88449</v>
      </c>
      <c r="J16" s="31">
        <f>J17+J18</f>
        <v>24884.49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168.8</v>
      </c>
      <c r="G17" s="31">
        <v>3.29</v>
      </c>
      <c r="H17" s="32">
        <f>ROUND((F17*G17*C17)/1000,5)</f>
        <v>6.6642200000000003</v>
      </c>
      <c r="I17" s="31">
        <f t="shared" si="0"/>
        <v>6.6642200000000003</v>
      </c>
      <c r="J17" s="31">
        <f>ROUND(F17*G17*K17,2)</f>
        <v>6664.22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590.79999999999995</v>
      </c>
      <c r="G18" s="31">
        <v>2.57</v>
      </c>
      <c r="H18" s="32">
        <f>ROUND((F18*G18*C18)/1000,5)</f>
        <v>18.220269999999999</v>
      </c>
      <c r="I18" s="31">
        <f t="shared" si="0"/>
        <v>18.220269999999999</v>
      </c>
      <c r="J18" s="31">
        <f>ROUND(F18*G18*K18,2)</f>
        <v>18220.27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189</v>
      </c>
      <c r="G19" s="31">
        <v>8.43</v>
      </c>
      <c r="H19" s="32">
        <f>ROUND((F19*G19*K19)/1000,5)</f>
        <v>1.59327</v>
      </c>
      <c r="I19" s="31">
        <f t="shared" si="0"/>
        <v>1.59327</v>
      </c>
      <c r="J19" s="31">
        <f>ROUND(F19*G19*K19,2)</f>
        <v>1593.27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30.957529999999995</v>
      </c>
      <c r="I20" s="31">
        <f t="shared" si="0"/>
        <v>30.957529999999995</v>
      </c>
      <c r="J20" s="31">
        <f>J21+J22+J23+J24+J25+J26+J27+J28+J29+J30</f>
        <v>30957.530000000002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858</v>
      </c>
      <c r="G21" s="31">
        <v>2.81</v>
      </c>
      <c r="H21" s="32">
        <f t="shared" ref="H21:H30" si="1">ROUND((F21*G21*K21)/1000,5)</f>
        <v>26.43929</v>
      </c>
      <c r="I21" s="31">
        <f t="shared" si="0"/>
        <v>26.43929</v>
      </c>
      <c r="J21" s="31">
        <f t="shared" ref="J21:J30" si="2">ROUND(F21*G21*K21,2)</f>
        <v>26439.29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852</v>
      </c>
      <c r="G22" s="31">
        <v>1.75</v>
      </c>
      <c r="H22" s="32">
        <f t="shared" si="1"/>
        <v>0.1575</v>
      </c>
      <c r="I22" s="31">
        <f t="shared" si="0"/>
        <v>0.1575</v>
      </c>
      <c r="J22" s="31">
        <f t="shared" si="2"/>
        <v>157.5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853</v>
      </c>
      <c r="G23" s="31">
        <v>4.0999999999999996</v>
      </c>
      <c r="H23" s="32">
        <f t="shared" si="1"/>
        <v>1.2361500000000001</v>
      </c>
      <c r="I23" s="31">
        <f t="shared" si="0"/>
        <v>1.2361500000000001</v>
      </c>
      <c r="J23" s="31">
        <f t="shared" si="2"/>
        <v>1236.1500000000001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854</v>
      </c>
      <c r="G24" s="31">
        <v>4.08</v>
      </c>
      <c r="H24" s="32">
        <f t="shared" si="1"/>
        <v>0.11570999999999999</v>
      </c>
      <c r="I24" s="31">
        <f t="shared" si="0"/>
        <v>0.11570999999999999</v>
      </c>
      <c r="J24" s="31">
        <f t="shared" si="2"/>
        <v>115.71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855</v>
      </c>
      <c r="G25" s="31">
        <v>3.93</v>
      </c>
      <c r="H25" s="32">
        <f t="shared" si="1"/>
        <v>0.15476000000000001</v>
      </c>
      <c r="I25" s="31">
        <f t="shared" si="0"/>
        <v>0.15476000000000001</v>
      </c>
      <c r="J25" s="31">
        <f t="shared" si="2"/>
        <v>154.76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859</v>
      </c>
      <c r="G26" s="31">
        <v>2.64</v>
      </c>
      <c r="H26" s="32">
        <f t="shared" si="1"/>
        <v>0.66844999999999999</v>
      </c>
      <c r="I26" s="31">
        <f t="shared" si="0"/>
        <v>0.66844999999999999</v>
      </c>
      <c r="J26" s="31">
        <f t="shared" si="2"/>
        <v>668.45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663</v>
      </c>
      <c r="G27" s="31">
        <v>5.07</v>
      </c>
      <c r="H27" s="32">
        <f t="shared" si="1"/>
        <v>0.36503999999999998</v>
      </c>
      <c r="I27" s="31">
        <f t="shared" si="0"/>
        <v>0.36503999999999998</v>
      </c>
      <c r="J27" s="31">
        <f t="shared" si="2"/>
        <v>365.04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857</v>
      </c>
      <c r="G28" s="31">
        <v>2.52</v>
      </c>
      <c r="H28" s="32">
        <f t="shared" si="1"/>
        <v>5.67E-2</v>
      </c>
      <c r="I28" s="31">
        <f t="shared" si="0"/>
        <v>5.67E-2</v>
      </c>
      <c r="J28" s="31">
        <f t="shared" si="2"/>
        <v>56.7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674</v>
      </c>
      <c r="G29" s="31">
        <v>2.0499999999999998</v>
      </c>
      <c r="H29" s="32">
        <f t="shared" si="1"/>
        <v>2.1530000000000001E-2</v>
      </c>
      <c r="I29" s="31">
        <f t="shared" si="0"/>
        <v>2.1530000000000001E-2</v>
      </c>
      <c r="J29" s="31">
        <f t="shared" si="2"/>
        <v>21.53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20</v>
      </c>
      <c r="G30" s="31">
        <v>3.63</v>
      </c>
      <c r="H30" s="34">
        <f t="shared" si="1"/>
        <v>1.7423999999999999</v>
      </c>
      <c r="I30" s="31">
        <f t="shared" si="0"/>
        <v>1.7423999999999999</v>
      </c>
      <c r="J30" s="31">
        <f t="shared" si="2"/>
        <v>1742.4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36.652680000000004</v>
      </c>
      <c r="I31" s="31">
        <f>I32+I33+I34</f>
        <v>36.652680000000004</v>
      </c>
      <c r="J31" s="31">
        <f>J32+J33+J34</f>
        <v>36652.68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1356</v>
      </c>
      <c r="G32" s="31">
        <v>2.0099999999999998</v>
      </c>
      <c r="H32" s="32">
        <f>ROUND(F32*G32*K32/1000,5)</f>
        <v>5.4511200000000004</v>
      </c>
      <c r="I32" s="31">
        <f>H32</f>
        <v>5.4511200000000004</v>
      </c>
      <c r="J32" s="31">
        <f>ROUND(H32*1000,2)</f>
        <v>5451.12</v>
      </c>
      <c r="K32" s="3">
        <v>2</v>
      </c>
      <c r="L32" s="38"/>
      <c r="M32" s="38">
        <v>1356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1356</v>
      </c>
      <c r="G33" s="31">
        <v>7.67</v>
      </c>
      <c r="H33" s="32">
        <f>ROUND(G33*F33*K33/1000,5)</f>
        <v>31.201560000000001</v>
      </c>
      <c r="I33" s="31">
        <f>H33</f>
        <v>31.201560000000001</v>
      </c>
      <c r="J33" s="31">
        <f>ROUND(H33*1000,2)</f>
        <v>31201.56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1.7923199999999999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2</v>
      </c>
      <c r="D37" s="30" t="s">
        <v>78</v>
      </c>
      <c r="E37" s="18" t="s">
        <v>102</v>
      </c>
      <c r="F37" s="31">
        <v>16</v>
      </c>
      <c r="G37" s="31">
        <v>56.01</v>
      </c>
      <c r="H37" s="32">
        <f>ROUND(G37*F37*C37/1000,5)</f>
        <v>1.7923199999999999</v>
      </c>
      <c r="I37" s="31"/>
      <c r="J37" s="31"/>
      <c r="L37" s="38"/>
      <c r="M37" s="38">
        <v>2321.6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5223.6000000000004</v>
      </c>
      <c r="G38" s="31">
        <v>1.65</v>
      </c>
      <c r="H38" s="32">
        <f>ROUND((F38*G38*K38)/1000,5)</f>
        <v>8.6189400000000003</v>
      </c>
      <c r="I38" s="31">
        <f>H38</f>
        <v>8.6189400000000003</v>
      </c>
      <c r="J38" s="31">
        <f>ROUND(F38*G38*K38,2)</f>
        <v>8618.94</v>
      </c>
      <c r="K38" s="3">
        <v>1</v>
      </c>
      <c r="L38" s="38">
        <f>M37+M38</f>
        <v>5223.6000000000004</v>
      </c>
      <c r="M38" s="38">
        <v>2902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32</v>
      </c>
      <c r="G39" s="31">
        <v>8.32</v>
      </c>
      <c r="H39" s="32">
        <f>ROUND((F39*G39*K39)/1000,5)</f>
        <v>79.605760000000004</v>
      </c>
      <c r="I39" s="31">
        <f>H39</f>
        <v>79.605760000000004</v>
      </c>
      <c r="J39" s="31">
        <f>ROUND(F39*G39*K39,2)</f>
        <v>79605.759999999995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97.327979999999997</v>
      </c>
      <c r="I42" s="72">
        <f>I43+I44</f>
        <v>97.327979999999997</v>
      </c>
      <c r="J42" s="72">
        <f>J43+J44</f>
        <v>97327.98</v>
      </c>
      <c r="K42" s="73"/>
      <c r="Q42" s="74" t="s">
        <v>327</v>
      </c>
      <c r="R42" s="74">
        <v>302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1.2</v>
      </c>
      <c r="G43" s="31">
        <v>222.21</v>
      </c>
      <c r="H43" s="32">
        <f>ROUND((F43*G43*K43)/1000,5)</f>
        <v>97.327979999999997</v>
      </c>
      <c r="I43" s="31">
        <f>H43</f>
        <v>97.327979999999997</v>
      </c>
      <c r="J43" s="31">
        <f>ROUND(H43*1000,2)</f>
        <v>97327.98</v>
      </c>
      <c r="K43" s="3">
        <v>365</v>
      </c>
      <c r="L43" s="38"/>
      <c r="M43" s="38"/>
      <c r="N43" s="4">
        <f>ROUND(R42*1.45/365,3)</f>
        <v>1.2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139.33721340000014</v>
      </c>
      <c r="I46" s="71">
        <f>I47+I53+I63+I68+I77+I85+I98+I103</f>
        <v>139.33721340000014</v>
      </c>
      <c r="J46" s="72">
        <f>J47+J53+J63+J68+J77+J85+J98+J103</f>
        <v>135157.09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6.9668599999999996</v>
      </c>
      <c r="I47" s="25">
        <f>I48+I49+I50+I51+I52</f>
        <v>0</v>
      </c>
      <c r="J47" s="23">
        <f>J48+J49+J50+J51+J52</f>
        <v>6966.86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4.1801199999999996</v>
      </c>
      <c r="I49" s="31"/>
      <c r="J49" s="31">
        <f>ROUND(H49*1000,2)</f>
        <v>4180.12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2.78674</v>
      </c>
      <c r="I50" s="31"/>
      <c r="J50" s="31">
        <f>ROUND(H50*1000,2)</f>
        <v>2786.74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9.7536000000000005</v>
      </c>
      <c r="I53" s="26">
        <f>I54+I55+I56+I57+I58+I59+I60+I61+I62</f>
        <v>0</v>
      </c>
      <c r="J53" s="23">
        <f>J54+J55+J56+J57+J58+J59+J60+J61+J62</f>
        <v>9753.6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9.7536000000000005</v>
      </c>
      <c r="I59" s="31"/>
      <c r="J59" s="31">
        <f t="shared" si="3"/>
        <v>9753.6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12.54035</v>
      </c>
      <c r="I68" s="26">
        <f>I69+I70+I71+I72+I75+I76</f>
        <v>0</v>
      </c>
      <c r="J68" s="23">
        <f>J69+J70+J71+J72+J73+J74+J75+J76</f>
        <v>12540.35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12.54035</v>
      </c>
      <c r="I76" s="31"/>
      <c r="J76" s="31">
        <f>ROUND(H76*1000,2)</f>
        <v>12540.35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19.507210000000001</v>
      </c>
      <c r="I77" s="26">
        <f>I78+I79+I80+I81+I82+I83+I84</f>
        <v>0</v>
      </c>
      <c r="J77" s="23">
        <f>J78+J79+J80+J81+J82+J83+J84</f>
        <v>15327.09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9.7536000000000005</v>
      </c>
      <c r="I78" s="31"/>
      <c r="J78" s="31">
        <f t="shared" ref="J78:J83" si="4">ROUND(H78*1000,2)</f>
        <v>9753.6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5.5734899999999996</v>
      </c>
      <c r="I81" s="31"/>
      <c r="J81" s="31">
        <f t="shared" si="4"/>
        <v>5573.49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4.1801199999999996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47.374650000000003</v>
      </c>
      <c r="I85" s="26">
        <f>I86+I87+I88+I89+I90+I91+I92+I93+I94+I95+I96+I97</f>
        <v>0</v>
      </c>
      <c r="J85" s="23">
        <f>J86+J87+J88+J89+J90+J91+J92+J93+J94+J95+J96+J97</f>
        <v>47374.649999999994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16.720469999999999</v>
      </c>
      <c r="I90" s="31"/>
      <c r="J90" s="31">
        <f t="shared" si="5"/>
        <v>16720.47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22.293949999999999</v>
      </c>
      <c r="I96" s="31"/>
      <c r="J96" s="31">
        <f t="shared" si="5"/>
        <v>22293.95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8.3602299999999996</v>
      </c>
      <c r="I97" s="31"/>
      <c r="J97" s="31">
        <f t="shared" si="5"/>
        <v>8360.23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5.5734899999999996</v>
      </c>
      <c r="I98" s="26">
        <f>I99+I100+I101+I102</f>
        <v>0</v>
      </c>
      <c r="J98" s="23">
        <f>J99+J100+J101+J102</f>
        <v>5573.49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5.5734899999999996</v>
      </c>
      <c r="I99" s="31">
        <v>0</v>
      </c>
      <c r="J99" s="31">
        <f>ROUND(H99*1000,2)</f>
        <v>5573.49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37.621053400000129</v>
      </c>
      <c r="I103" s="25">
        <f>I104+I105+I106+I107+I108</f>
        <v>139.33721340000014</v>
      </c>
      <c r="J103" s="23">
        <f>J104+J105+J106+J107+J108</f>
        <v>37621.050000000003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9.0569199999999999</v>
      </c>
      <c r="I106" s="31"/>
      <c r="J106" s="31">
        <f>ROUND(H106*1000,2)</f>
        <v>9056.92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28.564133400000131</v>
      </c>
      <c r="I108" s="34">
        <f>J197-I138-H181</f>
        <v>139.33721340000014</v>
      </c>
      <c r="J108" s="31">
        <f>ROUND(H108*1000,2)</f>
        <v>28564.13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471.44578460000025</v>
      </c>
      <c r="I109" s="71">
        <f>I110+I111+I112+I113+I114+I115+I116+I117+I118+I119+I120+I121+I122+I123+I124+I125+I126+I127+I128+I129+I130+I131+I132+I133+I134+I135+I136+I137+I138</f>
        <v>471.44978460000021</v>
      </c>
      <c r="J109" s="72">
        <f>J110+J111+J112+J113+J114+J115+J116+J117+J118+J119+J120+J121+J122+J123+J124+J125+J126+J127+J128+J129+J130+J131+J132+J133+J134+J135+J136+J137+J138</f>
        <v>441760.9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21203.489999999998</v>
      </c>
      <c r="H110" s="33">
        <f>ROUND(($I$138*0.05),5)</f>
        <v>21.203489999999999</v>
      </c>
      <c r="I110" s="31"/>
      <c r="J110" s="31">
        <f t="shared" ref="J110:J137" si="6">ROUND(H110*1000,2)</f>
        <v>21203.49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106017.45</v>
      </c>
      <c r="H111" s="33">
        <f>ROUND(($I$138*0.25),5)</f>
        <v>106.01745</v>
      </c>
      <c r="I111" s="31"/>
      <c r="J111" s="31">
        <f t="shared" si="6"/>
        <v>106017.45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50888.37</v>
      </c>
      <c r="H116" s="32">
        <f>ROUND(($I$138*0.12),5)</f>
        <v>50.888370000000002</v>
      </c>
      <c r="I116" s="31"/>
      <c r="J116" s="31">
        <f t="shared" si="6"/>
        <v>50888.37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47376</v>
      </c>
      <c r="H121" s="34">
        <v>47.375999999999998</v>
      </c>
      <c r="I121" s="31">
        <v>47.38</v>
      </c>
      <c r="J121" s="31">
        <f t="shared" si="6"/>
        <v>47376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63610.47</v>
      </c>
      <c r="H125" s="32">
        <f>ROUND(($I$138*0.15),5)</f>
        <v>63.610469999999999</v>
      </c>
      <c r="I125" s="31"/>
      <c r="J125" s="31">
        <f t="shared" si="6"/>
        <v>63610.47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46647.68</v>
      </c>
      <c r="H126" s="32">
        <f>ROUND(($I$138*0.11),5)</f>
        <v>46.647680000000001</v>
      </c>
      <c r="I126" s="31"/>
      <c r="J126" s="31">
        <f t="shared" si="6"/>
        <v>46647.68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29684.880000000001</v>
      </c>
      <c r="H128" s="32">
        <f>ROUND(($I$138*0.07),5)</f>
        <v>29.68488</v>
      </c>
      <c r="I128" s="31"/>
      <c r="J128" s="31">
        <f t="shared" si="6"/>
        <v>29684.880000000001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76332.56</v>
      </c>
      <c r="H129" s="32">
        <f>ROUND(($I$138*0.18),5)</f>
        <v>76.332560000000001</v>
      </c>
      <c r="I129" s="31"/>
      <c r="J129" s="31">
        <f t="shared" si="6"/>
        <v>76332.56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29.684884600000238</v>
      </c>
      <c r="I138" s="34">
        <f>J197*0.7</f>
        <v>424.06978460000022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33.831400000000002</v>
      </c>
      <c r="I139" s="72">
        <f>I140+I141+I142+I143+I144+I145+I146+I147+I148+I149+I150</f>
        <v>33.8294</v>
      </c>
      <c r="J139" s="72">
        <f ca="1">J140+J141+J142+J143+J144+J145+J146+J147+J148+J149+J150</f>
        <v>34224.800000000003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22562</v>
      </c>
      <c r="H142" s="34">
        <v>22.562000000000001</v>
      </c>
      <c r="I142" s="31">
        <v>22.56</v>
      </c>
      <c r="J142" s="31">
        <f t="shared" si="7"/>
        <v>22562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5</v>
      </c>
      <c r="G144" s="40">
        <v>9.1300000000000008</v>
      </c>
      <c r="H144" s="32">
        <f>ROUND((F144*G144*K144)/1000,5)</f>
        <v>2.3738000000000001</v>
      </c>
      <c r="I144" s="35">
        <f>H144</f>
        <v>2.3738000000000001</v>
      </c>
      <c r="J144" s="31">
        <f t="shared" si="7"/>
        <v>2373.8000000000002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5</v>
      </c>
      <c r="G145" s="40">
        <v>63.36</v>
      </c>
      <c r="H145" s="32">
        <f>ROUND((F145*G145*K145)/1000,5)</f>
        <v>3.8016000000000001</v>
      </c>
      <c r="I145" s="35">
        <f>H145</f>
        <v>3.8016000000000001</v>
      </c>
      <c r="J145" s="31">
        <f t="shared" si="7"/>
        <v>3801.6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5</v>
      </c>
      <c r="G147" s="40">
        <v>11.41</v>
      </c>
      <c r="H147" s="32">
        <f>ROUND((F147*G147*K147)/1000,5)</f>
        <v>0.68459999999999999</v>
      </c>
      <c r="I147" s="35">
        <f>H147</f>
        <v>0.68459999999999999</v>
      </c>
      <c r="J147" s="31">
        <f t="shared" si="7"/>
        <v>684.6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5</v>
      </c>
      <c r="G148" s="40">
        <v>881.88</v>
      </c>
      <c r="H148" s="32">
        <f>ROUND((F148*G148*K148)/1000,5)</f>
        <v>4.4093999999999998</v>
      </c>
      <c r="I148" s="35">
        <f>H148</f>
        <v>4.4093999999999998</v>
      </c>
      <c r="J148" s="31">
        <f t="shared" si="7"/>
        <v>4409.3999999999996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226.65</v>
      </c>
      <c r="I151" s="72">
        <f>I152+I153+I154</f>
        <v>226.65</v>
      </c>
      <c r="J151" s="72">
        <f ca="1">J152+J153+J154</f>
        <v>226650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5</v>
      </c>
      <c r="G152" s="40">
        <f ca="1">IF(F152&gt;0,J152/C152/F152,0)</f>
        <v>3777.5</v>
      </c>
      <c r="H152" s="32">
        <f ca="1">ROUND((C152*F152*G152/1000),5)</f>
        <v>226.65</v>
      </c>
      <c r="I152" s="35">
        <v>226.65</v>
      </c>
      <c r="J152" s="31">
        <f ca="1">ROUND(H152*1000,2)</f>
        <v>226650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113.102</v>
      </c>
      <c r="I169" s="72">
        <f>I170+I171+I172</f>
        <v>113.1</v>
      </c>
      <c r="J169" s="72">
        <f>J170+J171+J172</f>
        <v>113102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113102</v>
      </c>
      <c r="H170" s="32">
        <v>113.102</v>
      </c>
      <c r="I170" s="35">
        <v>113.1</v>
      </c>
      <c r="J170" s="31">
        <f>ROUND(H170*1000,2)</f>
        <v>113102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252.042</v>
      </c>
      <c r="I173" s="72">
        <v>252.04</v>
      </c>
      <c r="J173" s="72">
        <f>ROUND(H173*1000,2)</f>
        <v>252042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42.536000000000001</v>
      </c>
      <c r="I174" s="72">
        <v>42.54</v>
      </c>
      <c r="J174" s="72">
        <f>ROUND(H174*1000,2)</f>
        <v>42536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25.99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25.99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42.406979999999997</v>
      </c>
      <c r="I178" s="72">
        <f>I179+I180+I181</f>
        <v>147.47999999999999</v>
      </c>
      <c r="J178" s="72">
        <f>J179+J180+J181</f>
        <v>42406.98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42.406979999999997</v>
      </c>
      <c r="I181" s="31">
        <v>147.47999999999999</v>
      </c>
      <c r="J181" s="31">
        <f>ROUND(H181*1000,2)</f>
        <v>42406.98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2065.1326200000003</v>
      </c>
      <c r="I194" s="62">
        <f>I10+I9+I42+I46+I109+I139+I151+I155+I160+I165+I169+I173+I174+I175+I178+I45</f>
        <v>2391.042058</v>
      </c>
      <c r="J194" s="63">
        <f ca="1">J10+J9+J42+J46+J109+J139+J151+J155+J160+J165+J169+J173+J174+J175+J178+J45</f>
        <v>1481079.49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2065.1326200000003</v>
      </c>
      <c r="I195" s="31">
        <f>J195/1000</f>
        <v>2344.65888</v>
      </c>
      <c r="J195" s="31">
        <v>2344658.88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2391.042058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-46.383178000000044</v>
      </c>
      <c r="J197" s="82">
        <v>605.81397800000036</v>
      </c>
    </row>
    <row r="198" spans="1:75" hidden="1" x14ac:dyDescent="0.25">
      <c r="H198" s="49">
        <f>H9+H10+H42+H45+H46+H109+H139+H151+H155+H160+H165+H169+H173+H174+H175+H178+H182</f>
        <v>2065.1326200000008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503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131.69999999999999</v>
      </c>
      <c r="I9" s="72">
        <v>131.69999999999999</v>
      </c>
      <c r="J9" s="72">
        <f>ROUND(H9*1000,2)</f>
        <v>131700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106.09684999999999</v>
      </c>
      <c r="I10" s="76">
        <f>I11+I12+I13+I14+I15+I16+I20+I31+I35+I38+I39+I40+I41+I19</f>
        <v>106.09685</v>
      </c>
      <c r="J10" s="72">
        <f>J11+J12+J13+J14+J15+J16+J20+J31+J35+J38+J39+J40+J41+J19</f>
        <v>106096.85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36.89</v>
      </c>
      <c r="G11" s="31">
        <v>2.29</v>
      </c>
      <c r="H11" s="34">
        <f>ROUND((F11*G11*K11)/1000,5)</f>
        <v>25.258949999999999</v>
      </c>
      <c r="I11" s="31">
        <f t="shared" ref="I11:I30" si="0">H11</f>
        <v>25.258949999999999</v>
      </c>
      <c r="J11" s="31">
        <f>ROUND(F11*G11*K11,2)</f>
        <v>25258.95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129.11000000000001</v>
      </c>
      <c r="G12" s="31">
        <v>2</v>
      </c>
      <c r="H12" s="34">
        <f>ROUND((F12*G12*C12)/1000,5)</f>
        <v>13.427440000000001</v>
      </c>
      <c r="I12" s="31">
        <f t="shared" si="0"/>
        <v>13.427440000000001</v>
      </c>
      <c r="J12" s="31">
        <f>ROUND(F12*G12*K12,2)</f>
        <v>13427.44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9</v>
      </c>
      <c r="G13" s="31">
        <v>3.04</v>
      </c>
      <c r="H13" s="34">
        <f>ROUND((F13*G13*K13)/1000,5)</f>
        <v>8.1806400000000004</v>
      </c>
      <c r="I13" s="31">
        <f t="shared" si="0"/>
        <v>8.1806400000000004</v>
      </c>
      <c r="J13" s="31">
        <f>ROUND(F13*G13*K13,2)</f>
        <v>8180.64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9</v>
      </c>
      <c r="G14" s="31">
        <v>19.350000000000001</v>
      </c>
      <c r="H14" s="32">
        <f>ROUND((F14*G14*K14)/1000,5)</f>
        <v>9.0557999999999996</v>
      </c>
      <c r="I14" s="31">
        <f t="shared" si="0"/>
        <v>9.0557999999999996</v>
      </c>
      <c r="J14" s="31">
        <f>ROUND(F14*G14*K14,2)</f>
        <v>9055.7999999999993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2</v>
      </c>
      <c r="G15" s="31">
        <v>3.3</v>
      </c>
      <c r="H15" s="32">
        <f>ROUND((F15*G15*K15)/1000,5)</f>
        <v>1.9734</v>
      </c>
      <c r="I15" s="31">
        <f t="shared" si="0"/>
        <v>1.9734</v>
      </c>
      <c r="J15" s="31">
        <f>ROUND(F15*G15*K15,2)</f>
        <v>1973.4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5.4381699999999995</v>
      </c>
      <c r="I16" s="31">
        <f t="shared" si="0"/>
        <v>5.4381699999999995</v>
      </c>
      <c r="J16" s="31">
        <f>J17+J18</f>
        <v>5438.17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36.89</v>
      </c>
      <c r="G17" s="31">
        <v>3.29</v>
      </c>
      <c r="H17" s="32">
        <f>ROUND((F17*G17*C17)/1000,5)</f>
        <v>1.45642</v>
      </c>
      <c r="I17" s="31">
        <f t="shared" si="0"/>
        <v>1.45642</v>
      </c>
      <c r="J17" s="31">
        <f>ROUND(F17*G17*K17,2)</f>
        <v>1456.42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129.11000000000001</v>
      </c>
      <c r="G18" s="31">
        <v>2.57</v>
      </c>
      <c r="H18" s="32">
        <f>ROUND((F18*G18*C18)/1000,5)</f>
        <v>3.9817499999999999</v>
      </c>
      <c r="I18" s="31">
        <f t="shared" si="0"/>
        <v>3.9817499999999999</v>
      </c>
      <c r="J18" s="31">
        <f>ROUND(F18*G18*K18,2)</f>
        <v>3981.75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37.799999999999997</v>
      </c>
      <c r="G19" s="31">
        <v>8.43</v>
      </c>
      <c r="H19" s="32">
        <f>ROUND((F19*G19*K19)/1000,5)</f>
        <v>0.31864999999999999</v>
      </c>
      <c r="I19" s="31">
        <f t="shared" si="0"/>
        <v>0.31864999999999999</v>
      </c>
      <c r="J19" s="31">
        <f>ROUND(F19*G19*K19,2)</f>
        <v>318.64999999999998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9.6692900000000019</v>
      </c>
      <c r="I20" s="31">
        <f t="shared" si="0"/>
        <v>9.6692900000000019</v>
      </c>
      <c r="J20" s="31">
        <f>J21+J22+J23+J24+J25+J26+J27+J28+J29+J30</f>
        <v>9669.2899999999991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3115.33</v>
      </c>
      <c r="G21" s="31">
        <v>2.81</v>
      </c>
      <c r="H21" s="32">
        <f t="shared" ref="H21:H30" si="1">ROUND((F21*G21*K21)/1000,5)</f>
        <v>8.7540800000000001</v>
      </c>
      <c r="I21" s="31">
        <f t="shared" si="0"/>
        <v>8.7540800000000001</v>
      </c>
      <c r="J21" s="31">
        <f t="shared" ref="J21:J30" si="2">ROUND(F21*G21*K21,2)</f>
        <v>8754.08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654</v>
      </c>
      <c r="G22" s="31">
        <v>1.75</v>
      </c>
      <c r="H22" s="32">
        <f t="shared" si="1"/>
        <v>3.15E-2</v>
      </c>
      <c r="I22" s="31">
        <f t="shared" si="0"/>
        <v>3.15E-2</v>
      </c>
      <c r="J22" s="31">
        <f t="shared" si="2"/>
        <v>31.5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655</v>
      </c>
      <c r="G23" s="31">
        <v>4.0999999999999996</v>
      </c>
      <c r="H23" s="32">
        <f t="shared" si="1"/>
        <v>0.24723000000000001</v>
      </c>
      <c r="I23" s="31">
        <f t="shared" si="0"/>
        <v>0.24723000000000001</v>
      </c>
      <c r="J23" s="31">
        <f t="shared" si="2"/>
        <v>247.23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656</v>
      </c>
      <c r="G24" s="31">
        <v>4.08</v>
      </c>
      <c r="H24" s="32">
        <f t="shared" si="1"/>
        <v>2.317E-2</v>
      </c>
      <c r="I24" s="31">
        <f t="shared" si="0"/>
        <v>2.317E-2</v>
      </c>
      <c r="J24" s="31">
        <f t="shared" si="2"/>
        <v>23.17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657</v>
      </c>
      <c r="G25" s="31">
        <v>3.93</v>
      </c>
      <c r="H25" s="32">
        <f t="shared" si="1"/>
        <v>3.0970000000000001E-2</v>
      </c>
      <c r="I25" s="31">
        <f t="shared" si="0"/>
        <v>3.0970000000000001E-2</v>
      </c>
      <c r="J25" s="31">
        <f t="shared" si="2"/>
        <v>30.97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55</v>
      </c>
      <c r="G26" s="31">
        <v>2.64</v>
      </c>
      <c r="H26" s="32">
        <f t="shared" si="1"/>
        <v>0.1452</v>
      </c>
      <c r="I26" s="31">
        <f t="shared" si="0"/>
        <v>0.1452</v>
      </c>
      <c r="J26" s="31">
        <f t="shared" si="2"/>
        <v>145.19999999999999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667</v>
      </c>
      <c r="G27" s="31">
        <v>5.07</v>
      </c>
      <c r="H27" s="32">
        <f t="shared" si="1"/>
        <v>7.3010000000000005E-2</v>
      </c>
      <c r="I27" s="31">
        <f t="shared" si="0"/>
        <v>7.3010000000000005E-2</v>
      </c>
      <c r="J27" s="31">
        <f t="shared" si="2"/>
        <v>73.010000000000005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662</v>
      </c>
      <c r="G28" s="31">
        <v>2.52</v>
      </c>
      <c r="H28" s="32">
        <f t="shared" si="1"/>
        <v>1.1339999999999999E-2</v>
      </c>
      <c r="I28" s="31">
        <f t="shared" si="0"/>
        <v>1.1339999999999999E-2</v>
      </c>
      <c r="J28" s="31">
        <f t="shared" si="2"/>
        <v>11.34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4</v>
      </c>
      <c r="G30" s="31">
        <v>3.63</v>
      </c>
      <c r="H30" s="34">
        <f t="shared" si="1"/>
        <v>0.34848000000000001</v>
      </c>
      <c r="I30" s="31">
        <f t="shared" si="0"/>
        <v>0.34848000000000001</v>
      </c>
      <c r="J30" s="31">
        <f t="shared" si="2"/>
        <v>348.48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12.487860000000001</v>
      </c>
      <c r="I31" s="31">
        <f>I32+I33+I34</f>
        <v>12.487860000000001</v>
      </c>
      <c r="J31" s="31">
        <f>J32+J33+J34</f>
        <v>12487.86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462</v>
      </c>
      <c r="G32" s="31">
        <v>2.0099999999999998</v>
      </c>
      <c r="H32" s="32">
        <f>ROUND(F32*G32*K32/1000,5)</f>
        <v>1.85724</v>
      </c>
      <c r="I32" s="31">
        <f>H32</f>
        <v>1.85724</v>
      </c>
      <c r="J32" s="31">
        <f>ROUND(H32*1000,2)</f>
        <v>1857.24</v>
      </c>
      <c r="K32" s="3">
        <v>2</v>
      </c>
      <c r="L32" s="38"/>
      <c r="M32" s="38">
        <v>462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462</v>
      </c>
      <c r="G33" s="31">
        <v>7.67</v>
      </c>
      <c r="H33" s="32">
        <f>ROUND(G33*F33*K33/1000,5)</f>
        <v>10.63062</v>
      </c>
      <c r="I33" s="31">
        <f>H33</f>
        <v>10.63062</v>
      </c>
      <c r="J33" s="31">
        <f>ROUND(H33*1000,2)</f>
        <v>10630.62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103.76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233.45999999999998</v>
      </c>
      <c r="G38" s="31">
        <v>1.65</v>
      </c>
      <c r="H38" s="32">
        <f>ROUND((F38*G38*K38)/1000,5)</f>
        <v>0.38521</v>
      </c>
      <c r="I38" s="31">
        <f>H38</f>
        <v>0.38521</v>
      </c>
      <c r="J38" s="31">
        <f>ROUND(F38*G38*K38,2)</f>
        <v>385.21</v>
      </c>
      <c r="K38" s="3">
        <v>1</v>
      </c>
      <c r="L38" s="38">
        <f>M37+M38</f>
        <v>233.45999999999998</v>
      </c>
      <c r="M38" s="38">
        <v>129.69999999999999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8</v>
      </c>
      <c r="G39" s="31">
        <v>8.32</v>
      </c>
      <c r="H39" s="32">
        <f>ROUND((F39*G39*K39)/1000,5)</f>
        <v>19.901440000000001</v>
      </c>
      <c r="I39" s="31">
        <f>H39</f>
        <v>19.901440000000001</v>
      </c>
      <c r="J39" s="31">
        <f>ROUND(F39*G39*K39,2)</f>
        <v>19901.439999999999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43.79759</v>
      </c>
      <c r="I42" s="72">
        <f>I43+I44</f>
        <v>43.79759</v>
      </c>
      <c r="J42" s="72">
        <f>J43+J44</f>
        <v>43797.59</v>
      </c>
      <c r="K42" s="73"/>
      <c r="Q42" s="74" t="s">
        <v>327</v>
      </c>
      <c r="R42" s="74">
        <v>136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0.54</v>
      </c>
      <c r="G43" s="31">
        <v>222.21</v>
      </c>
      <c r="H43" s="32">
        <f>ROUND((F43*G43*K43)/1000,5)</f>
        <v>43.79759</v>
      </c>
      <c r="I43" s="31">
        <f>H43</f>
        <v>43.79759</v>
      </c>
      <c r="J43" s="31">
        <f>ROUND(H43*1000,2)</f>
        <v>43797.59</v>
      </c>
      <c r="K43" s="3">
        <v>365</v>
      </c>
      <c r="L43" s="38"/>
      <c r="M43" s="38"/>
      <c r="N43" s="4">
        <f>ROUND(R42*1.45/365,3)</f>
        <v>0.54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53.197250000000082</v>
      </c>
      <c r="I46" s="71">
        <f>I47+I53+I63+I68+I77+I85+I98+I103</f>
        <v>53.197250000000082</v>
      </c>
      <c r="J46" s="72">
        <f>J47+J53+J63+J68+J77+J85+J98+J103</f>
        <v>51601.329999999994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2.6598699999999997</v>
      </c>
      <c r="I47" s="25">
        <f>I48+I49+I50+I51+I52</f>
        <v>0</v>
      </c>
      <c r="J47" s="23">
        <f>J48+J49+J50+J51+J52</f>
        <v>2659.87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1.59592</v>
      </c>
      <c r="I49" s="31"/>
      <c r="J49" s="31">
        <f>ROUND(H49*1000,2)</f>
        <v>1595.92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1.06395</v>
      </c>
      <c r="I50" s="31"/>
      <c r="J50" s="31">
        <f>ROUND(H50*1000,2)</f>
        <v>1063.95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3.7238099999999998</v>
      </c>
      <c r="I53" s="26">
        <f>I54+I55+I56+I57+I58+I59+I60+I61+I62</f>
        <v>0</v>
      </c>
      <c r="J53" s="23">
        <f>J54+J55+J56+J57+J58+J59+J60+J61+J62</f>
        <v>3723.81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3.7238099999999998</v>
      </c>
      <c r="I59" s="31"/>
      <c r="J59" s="31">
        <f t="shared" si="3"/>
        <v>3723.81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4.78775</v>
      </c>
      <c r="I68" s="26">
        <f>I69+I70+I71+I72+I75+I76</f>
        <v>0</v>
      </c>
      <c r="J68" s="23">
        <f>J69+J70+J71+J72+J73+J74+J75+J76</f>
        <v>4787.75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4.78775</v>
      </c>
      <c r="I76" s="31"/>
      <c r="J76" s="31">
        <f>ROUND(H76*1000,2)</f>
        <v>4787.75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7.4476199999999988</v>
      </c>
      <c r="I77" s="26">
        <f>I78+I79+I80+I81+I82+I83+I84</f>
        <v>0</v>
      </c>
      <c r="J77" s="23">
        <f>J78+J79+J80+J81+J82+J83+J84</f>
        <v>5851.7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3.7238099999999998</v>
      </c>
      <c r="I78" s="31"/>
      <c r="J78" s="31">
        <f t="shared" ref="J78:J83" si="4">ROUND(H78*1000,2)</f>
        <v>3723.81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2.1278899999999998</v>
      </c>
      <c r="I81" s="31"/>
      <c r="J81" s="31">
        <f t="shared" si="4"/>
        <v>2127.89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1.59592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18.087070000000001</v>
      </c>
      <c r="I85" s="26">
        <f>I86+I87+I88+I89+I90+I91+I92+I93+I94+I95+I96+I97</f>
        <v>0</v>
      </c>
      <c r="J85" s="23">
        <f>J86+J87+J88+J89+J90+J91+J92+J93+J94+J95+J96+J97</f>
        <v>18087.07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6.3836700000000004</v>
      </c>
      <c r="I90" s="31"/>
      <c r="J90" s="31">
        <f t="shared" si="5"/>
        <v>6383.67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8.5115599999999993</v>
      </c>
      <c r="I96" s="31"/>
      <c r="J96" s="31">
        <f t="shared" si="5"/>
        <v>8511.56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3.19184</v>
      </c>
      <c r="I97" s="31"/>
      <c r="J97" s="31">
        <f t="shared" si="5"/>
        <v>3191.84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2.1278899999999998</v>
      </c>
      <c r="I98" s="26">
        <f>I99+I100+I101+I102</f>
        <v>0</v>
      </c>
      <c r="J98" s="23">
        <f>J99+J100+J101+J102</f>
        <v>2127.89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2.1278899999999998</v>
      </c>
      <c r="I99" s="31">
        <v>0</v>
      </c>
      <c r="J99" s="31">
        <f>ROUND(H99*1000,2)</f>
        <v>2127.89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14.363240000000079</v>
      </c>
      <c r="I103" s="25">
        <f>I104+I105+I106+I107+I108</f>
        <v>53.197250000000082</v>
      </c>
      <c r="J103" s="23">
        <f>J104+J105+J106+J107+J108</f>
        <v>14363.24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3.4578199999999999</v>
      </c>
      <c r="I106" s="31"/>
      <c r="J106" s="31">
        <f>ROUND(H106*1000,2)</f>
        <v>3457.82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10.905420000000079</v>
      </c>
      <c r="I108" s="34">
        <f>J197-I138-H181</f>
        <v>53.197250000000082</v>
      </c>
      <c r="J108" s="31">
        <f>ROUND(H108*1000,2)</f>
        <v>10905.42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179.12068000000019</v>
      </c>
      <c r="I109" s="71">
        <f>I110+I111+I112+I113+I114+I115+I116+I117+I118+I119+I120+I121+I122+I123+I124+I125+I126+I127+I128+I129+I130+I131+I132+I133+I134+I135+I136+I137+I138</f>
        <v>179.12468000000018</v>
      </c>
      <c r="J109" s="72">
        <f>J110+J111+J112+J113+J114+J115+J116+J117+J118+J119+J120+J121+J122+J123+J124+J125+J126+J127+J128+J129+J130+J131+J132+J133+J134+J135+J136+J137+J138</f>
        <v>167787.33999999997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8095.2300000000005</v>
      </c>
      <c r="H110" s="33">
        <f>ROUND(($I$138*0.05),5)</f>
        <v>8.0952300000000008</v>
      </c>
      <c r="I110" s="31"/>
      <c r="J110" s="31">
        <f t="shared" ref="J110:J137" si="6">ROUND(H110*1000,2)</f>
        <v>8095.23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40476.170000000006</v>
      </c>
      <c r="H111" s="33">
        <f>ROUND(($I$138*0.25),5)</f>
        <v>40.476170000000003</v>
      </c>
      <c r="I111" s="31"/>
      <c r="J111" s="31">
        <f t="shared" si="6"/>
        <v>40476.17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19428.560000000001</v>
      </c>
      <c r="H116" s="32">
        <f>ROUND(($I$138*0.12),5)</f>
        <v>19.428560000000001</v>
      </c>
      <c r="I116" s="31"/>
      <c r="J116" s="31">
        <f t="shared" si="6"/>
        <v>19428.560000000001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17216</v>
      </c>
      <c r="H121" s="34">
        <v>17.216000000000001</v>
      </c>
      <c r="I121" s="31">
        <v>17.22</v>
      </c>
      <c r="J121" s="31">
        <f t="shared" si="6"/>
        <v>17216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24285.699999999997</v>
      </c>
      <c r="H125" s="32">
        <f>ROUND(($I$138*0.15),5)</f>
        <v>24.285699999999999</v>
      </c>
      <c r="I125" s="31"/>
      <c r="J125" s="31">
        <f t="shared" si="6"/>
        <v>24285.7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17809.509999999998</v>
      </c>
      <c r="H126" s="32">
        <f>ROUND(($I$138*0.11),5)</f>
        <v>17.80951</v>
      </c>
      <c r="I126" s="31"/>
      <c r="J126" s="31">
        <f t="shared" si="6"/>
        <v>17809.509999999998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11333.33</v>
      </c>
      <c r="H128" s="32">
        <f>ROUND(($I$138*0.07),5)</f>
        <v>11.33333</v>
      </c>
      <c r="I128" s="31"/>
      <c r="J128" s="31">
        <f t="shared" si="6"/>
        <v>11333.33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29142.84</v>
      </c>
      <c r="H129" s="32">
        <f>ROUND(($I$138*0.18),5)</f>
        <v>29.14284</v>
      </c>
      <c r="I129" s="31"/>
      <c r="J129" s="31">
        <f t="shared" si="6"/>
        <v>29142.84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11.333340000000202</v>
      </c>
      <c r="I138" s="34">
        <f>J197*0.7</f>
        <v>161.90468000000018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7.8938800000000002</v>
      </c>
      <c r="I139" s="72">
        <f>I140+I141+I142+I143+I144+I145+I146+I147+I148+I149+I150</f>
        <v>7.8938799999999993</v>
      </c>
      <c r="J139" s="72">
        <f ca="1">J140+J141+J142+J143+J144+J145+J146+J147+J148+J149+J150</f>
        <v>7972.56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5640</v>
      </c>
      <c r="H142" s="34">
        <v>5.64</v>
      </c>
      <c r="I142" s="31">
        <v>5.64</v>
      </c>
      <c r="J142" s="31">
        <f t="shared" si="7"/>
        <v>5640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1</v>
      </c>
      <c r="G144" s="40">
        <v>9.1300000000000008</v>
      </c>
      <c r="H144" s="32">
        <f>ROUND((F144*G144*K144)/1000,5)</f>
        <v>0.47476000000000002</v>
      </c>
      <c r="I144" s="35">
        <f>H144</f>
        <v>0.47476000000000002</v>
      </c>
      <c r="J144" s="31">
        <f t="shared" si="7"/>
        <v>474.76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1</v>
      </c>
      <c r="G145" s="40">
        <v>63.36</v>
      </c>
      <c r="H145" s="32">
        <f>ROUND((F145*G145*K145)/1000,5)</f>
        <v>0.76032</v>
      </c>
      <c r="I145" s="35">
        <f>H145</f>
        <v>0.76032</v>
      </c>
      <c r="J145" s="31">
        <f t="shared" si="7"/>
        <v>760.32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1</v>
      </c>
      <c r="G147" s="40">
        <v>11.41</v>
      </c>
      <c r="H147" s="32">
        <f>ROUND((F147*G147*K147)/1000,5)</f>
        <v>0.13691999999999999</v>
      </c>
      <c r="I147" s="35">
        <f>H147</f>
        <v>0.13691999999999999</v>
      </c>
      <c r="J147" s="31">
        <f t="shared" si="7"/>
        <v>136.91999999999999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1</v>
      </c>
      <c r="G148" s="40">
        <v>881.88</v>
      </c>
      <c r="H148" s="32">
        <f>ROUND((F148*G148*K148)/1000,5)</f>
        <v>0.88188</v>
      </c>
      <c r="I148" s="35">
        <f>H148</f>
        <v>0.88188</v>
      </c>
      <c r="J148" s="31">
        <f t="shared" si="7"/>
        <v>881.88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45.462000000000003</v>
      </c>
      <c r="I151" s="72">
        <f>I152+I153+I154</f>
        <v>45.46</v>
      </c>
      <c r="J151" s="72">
        <f ca="1">J152+J153+J154</f>
        <v>45462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1</v>
      </c>
      <c r="G152" s="40">
        <f ca="1">IF(F152&gt;0,J152/C152/F152,0)</f>
        <v>3788.5</v>
      </c>
      <c r="H152" s="32">
        <f ca="1">ROUND((C152*F152*G152/1000),5)</f>
        <v>45.462000000000003</v>
      </c>
      <c r="I152" s="35">
        <v>45.46</v>
      </c>
      <c r="J152" s="31">
        <f ca="1">ROUND(H152*1000,2)</f>
        <v>45462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36.948</v>
      </c>
      <c r="I169" s="72">
        <f>I170+I171+I172</f>
        <v>36.950000000000003</v>
      </c>
      <c r="J169" s="72">
        <f>J170+J171+J172</f>
        <v>36948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36948</v>
      </c>
      <c r="H170" s="32">
        <v>36.948</v>
      </c>
      <c r="I170" s="35">
        <v>36.950000000000003</v>
      </c>
      <c r="J170" s="31">
        <f>ROUND(H170*1000,2)</f>
        <v>36948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130.626</v>
      </c>
      <c r="I173" s="72">
        <v>130.63</v>
      </c>
      <c r="J173" s="72">
        <f>ROUND(H173*1000,2)</f>
        <v>130626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14.925000000000001</v>
      </c>
      <c r="I174" s="72">
        <v>14.93</v>
      </c>
      <c r="J174" s="72">
        <f>ROUND(H174*1000,2)</f>
        <v>14925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1.75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1.75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16.190470000000001</v>
      </c>
      <c r="I178" s="72">
        <f>I179+I180+I181</f>
        <v>48.18</v>
      </c>
      <c r="J178" s="72">
        <f>J179+J180+J181</f>
        <v>16190.47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16.190470000000001</v>
      </c>
      <c r="I181" s="31">
        <v>48.18</v>
      </c>
      <c r="J181" s="31">
        <f>ROUND(H181*1000,2)</f>
        <v>16190.47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765.95772000000011</v>
      </c>
      <c r="I194" s="62">
        <f>I10+I9+I42+I46+I109+I139+I151+I155+I160+I165+I169+I173+I174+I175+I178+I45</f>
        <v>799.71025000000031</v>
      </c>
      <c r="J194" s="63">
        <f ca="1">J10+J9+J42+J46+J109+J139+J151+J155+J160+J165+J169+J173+J174+J175+J178+J45</f>
        <v>487373.58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765.95772000000011</v>
      </c>
      <c r="I195" s="31">
        <f>J195/1000</f>
        <v>765.95772999999997</v>
      </c>
      <c r="J195" s="31">
        <v>765957.73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799.71025000000031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-33.752520000000345</v>
      </c>
      <c r="J197" s="82">
        <v>231.29240000000027</v>
      </c>
    </row>
    <row r="198" spans="1:75" hidden="1" x14ac:dyDescent="0.25">
      <c r="H198" s="49">
        <f>H9+H10+H42+H45+H46+H109+H139+H151+H155+H160+H165+H169+H173+H174+H175+H178+H182</f>
        <v>765.95772000000011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>
    <tabColor rgb="FF92D050"/>
    <pageSetUpPr fitToPage="1"/>
  </sheetPr>
  <dimension ref="A1:CQ209"/>
  <sheetViews>
    <sheetView topLeftCell="A179" zoomScale="77" zoomScaleNormal="77" workbookViewId="0">
      <selection activeCell="DU212" sqref="DU212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504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40.202739999999999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H195*0.12</f>
        <v>73.821578399999993</v>
      </c>
      <c r="I9" s="72">
        <v>195.79</v>
      </c>
      <c r="J9" s="72">
        <f>ROUND(H9*1000,2)</f>
        <v>73821.58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162.59928000000002</v>
      </c>
      <c r="I10" s="76">
        <f>I11+I12+I13+I14+I15+I16+I20+I31+I35+I38+I39+I40+I41+I19</f>
        <v>162.59928000000002</v>
      </c>
      <c r="J10" s="72">
        <f>J11+J12+J13+J14+J15+J16+J20+J31+J35+J38+J39+J40+J41+J19</f>
        <v>137054.43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122.8</v>
      </c>
      <c r="G11" s="31">
        <v>1.67</v>
      </c>
      <c r="H11" s="34">
        <f>ROUND((F11*G11*K11)/1000,5)</f>
        <v>61.317720000000001</v>
      </c>
      <c r="I11" s="31">
        <f>H11</f>
        <v>61.317720000000001</v>
      </c>
      <c r="J11" s="31">
        <f>ROUND(F11*G11*K11,2)</f>
        <v>61317.72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184.2</v>
      </c>
      <c r="G12" s="31">
        <v>1.27</v>
      </c>
      <c r="H12" s="34">
        <f>ROUND((F12*G12*C12)/1000,5)</f>
        <v>24.329139999999999</v>
      </c>
      <c r="I12" s="31">
        <f>H12</f>
        <v>24.329139999999999</v>
      </c>
      <c r="J12" s="31">
        <f>ROUND(F12*G12*K12,2)</f>
        <v>12164.57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26.760570000000001</v>
      </c>
      <c r="I16" s="31">
        <f t="shared" ref="I16:I29" si="0">H16</f>
        <v>26.760570000000001</v>
      </c>
      <c r="J16" s="31">
        <f>J17+J18</f>
        <v>13380.29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122.8</v>
      </c>
      <c r="G17" s="31">
        <v>4.07</v>
      </c>
      <c r="H17" s="32">
        <f>ROUND((F17*G17*C17)/1000,5)</f>
        <v>11.995100000000001</v>
      </c>
      <c r="I17" s="31">
        <f t="shared" si="0"/>
        <v>11.995100000000001</v>
      </c>
      <c r="J17" s="31">
        <f>ROUND(F17*G17*K17,2)</f>
        <v>5997.55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184.2</v>
      </c>
      <c r="G18" s="31">
        <v>3.34</v>
      </c>
      <c r="H18" s="32">
        <f>ROUND((F18*G18*C18)/1000,5)</f>
        <v>14.765470000000001</v>
      </c>
      <c r="I18" s="31">
        <f t="shared" si="0"/>
        <v>14.765470000000001</v>
      </c>
      <c r="J18" s="31">
        <f>ROUND(F18*G18*K18,2)</f>
        <v>7382.74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63</v>
      </c>
      <c r="G19" s="31">
        <v>8.43</v>
      </c>
      <c r="H19" s="32">
        <f>ROUND((F19*G19*K19)/1000,5)</f>
        <v>0.53108999999999995</v>
      </c>
      <c r="I19" s="31">
        <f t="shared" si="0"/>
        <v>0.53108999999999995</v>
      </c>
      <c r="J19" s="31">
        <f>ROUND(F19*G19*K19,2)</f>
        <v>531.09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14.025000000000002</v>
      </c>
      <c r="I20" s="31">
        <f t="shared" si="0"/>
        <v>14.025000000000002</v>
      </c>
      <c r="J20" s="31">
        <f>J21+J22+J23+J24+J25+J26+J27+J28+J29+J30</f>
        <v>14025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860</v>
      </c>
      <c r="G21" s="31">
        <v>2.81</v>
      </c>
      <c r="H21" s="32">
        <f t="shared" ref="H21:H30" si="1">ROUND((F21*G21*K21)/1000,5)</f>
        <v>12.83046</v>
      </c>
      <c r="I21" s="31">
        <f t="shared" si="0"/>
        <v>12.83046</v>
      </c>
      <c r="J21" s="31">
        <f t="shared" ref="J21:J29" si="2">ROUND(F21*G21*K21,2)</f>
        <v>12830.46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649</v>
      </c>
      <c r="G22" s="31">
        <v>1.75</v>
      </c>
      <c r="H22" s="32">
        <f t="shared" si="1"/>
        <v>5.2499999999999998E-2</v>
      </c>
      <c r="I22" s="31">
        <f t="shared" si="0"/>
        <v>5.2499999999999998E-2</v>
      </c>
      <c r="J22" s="31">
        <f t="shared" si="2"/>
        <v>52.5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650</v>
      </c>
      <c r="G23" s="31">
        <v>4.0999999999999996</v>
      </c>
      <c r="H23" s="32">
        <f t="shared" si="1"/>
        <v>0.41205000000000003</v>
      </c>
      <c r="I23" s="31">
        <f t="shared" si="0"/>
        <v>0.41205000000000003</v>
      </c>
      <c r="J23" s="31">
        <f t="shared" si="2"/>
        <v>412.05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651</v>
      </c>
      <c r="G24" s="31">
        <v>4.08</v>
      </c>
      <c r="H24" s="32">
        <f t="shared" si="1"/>
        <v>3.8600000000000002E-2</v>
      </c>
      <c r="I24" s="31">
        <f t="shared" si="0"/>
        <v>3.8600000000000002E-2</v>
      </c>
      <c r="J24" s="31">
        <f t="shared" si="2"/>
        <v>38.6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652</v>
      </c>
      <c r="G25" s="31">
        <v>3.93</v>
      </c>
      <c r="H25" s="32">
        <f t="shared" si="1"/>
        <v>5.16E-2</v>
      </c>
      <c r="I25" s="31">
        <f t="shared" si="0"/>
        <v>5.16E-2</v>
      </c>
      <c r="J25" s="31">
        <f t="shared" si="2"/>
        <v>51.6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861</v>
      </c>
      <c r="G26" s="31">
        <v>2.64</v>
      </c>
      <c r="H26" s="32">
        <f t="shared" si="1"/>
        <v>0.48629</v>
      </c>
      <c r="I26" s="31">
        <f t="shared" si="0"/>
        <v>0.48629</v>
      </c>
      <c r="J26" s="31">
        <f t="shared" si="2"/>
        <v>486.29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56</v>
      </c>
      <c r="G27" s="31">
        <v>5.07</v>
      </c>
      <c r="H27" s="32">
        <f t="shared" si="1"/>
        <v>0.12168</v>
      </c>
      <c r="I27" s="31">
        <f t="shared" si="0"/>
        <v>0.12168</v>
      </c>
      <c r="J27" s="31">
        <f t="shared" si="2"/>
        <v>121.68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660</v>
      </c>
      <c r="G28" s="31">
        <v>2.52</v>
      </c>
      <c r="H28" s="32">
        <f t="shared" si="1"/>
        <v>1.89E-2</v>
      </c>
      <c r="I28" s="31">
        <f t="shared" si="0"/>
        <v>1.89E-2</v>
      </c>
      <c r="J28" s="31">
        <f t="shared" si="2"/>
        <v>18.899999999999999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629</v>
      </c>
      <c r="G29" s="31">
        <v>2.0499999999999998</v>
      </c>
      <c r="H29" s="32">
        <f t="shared" si="1"/>
        <v>1.2919999999999999E-2</v>
      </c>
      <c r="I29" s="31">
        <f t="shared" si="0"/>
        <v>1.2919999999999999E-2</v>
      </c>
      <c r="J29" s="31">
        <f t="shared" si="2"/>
        <v>12.92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34.003740000000001</v>
      </c>
      <c r="I31" s="31">
        <f>I32+I33+I34</f>
        <v>34.003740000000001</v>
      </c>
      <c r="J31" s="31">
        <f>J32+J33+J34</f>
        <v>34003.740000000005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1258</v>
      </c>
      <c r="G32" s="31">
        <v>2.0099999999999998</v>
      </c>
      <c r="H32" s="32">
        <f>ROUND(F32*G32*K32/1000,5)</f>
        <v>5.0571599999999997</v>
      </c>
      <c r="I32" s="31">
        <f>H32</f>
        <v>5.0571599999999997</v>
      </c>
      <c r="J32" s="31">
        <f>ROUND(H32*1000,2)</f>
        <v>5057.16</v>
      </c>
      <c r="K32" s="3">
        <v>2</v>
      </c>
      <c r="L32" s="38"/>
      <c r="M32" s="38">
        <v>1258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1258</v>
      </c>
      <c r="G33" s="31">
        <v>7.67</v>
      </c>
      <c r="H33" s="32">
        <f>ROUND(G33*F33*K33/1000,5)</f>
        <v>28.946580000000001</v>
      </c>
      <c r="I33" s="31">
        <f>H33</f>
        <v>28.946580000000001</v>
      </c>
      <c r="J33" s="31">
        <f>ROUND(H33*1000,2)</f>
        <v>28946.58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439.6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989.1</v>
      </c>
      <c r="G38" s="31">
        <v>1.65</v>
      </c>
      <c r="H38" s="32">
        <f>ROUND((F38*G38*K38)/1000,5)</f>
        <v>1.63202</v>
      </c>
      <c r="I38" s="31">
        <f>H38</f>
        <v>1.63202</v>
      </c>
      <c r="J38" s="31">
        <f>ROUND(F38*G38*K38,2)</f>
        <v>1632.02</v>
      </c>
      <c r="K38" s="3">
        <v>1</v>
      </c>
      <c r="L38" s="38">
        <f>M37+M38</f>
        <v>989.1</v>
      </c>
      <c r="M38" s="38">
        <v>549.5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132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0.52400000000000002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52.837888480000004</v>
      </c>
      <c r="I46" s="71">
        <f>I47+I53+I63+I68+I77+I85+I98+I103</f>
        <v>52.837888479999997</v>
      </c>
      <c r="J46" s="72">
        <f>J47+J53+J63+J68+J77+J85+J98+J103</f>
        <v>51252.749999999993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2.6418999999999997</v>
      </c>
      <c r="I47" s="25">
        <f>I48+I49+I50+I51+I52</f>
        <v>0</v>
      </c>
      <c r="J47" s="23">
        <f>J48+J49+J50+J51+J52</f>
        <v>2641.9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1.58514</v>
      </c>
      <c r="I49" s="31"/>
      <c r="J49" s="31">
        <f>ROUND(H49*1000,2)</f>
        <v>1585.14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1.0567599999999999</v>
      </c>
      <c r="I50" s="31"/>
      <c r="J50" s="31">
        <f>ROUND(H50*1000,2)</f>
        <v>1056.76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3.6986500000000002</v>
      </c>
      <c r="I53" s="26">
        <f>I54+I55+I56+I57+I58+I59+I60+I61+I62</f>
        <v>0</v>
      </c>
      <c r="J53" s="23">
        <f>J54+J55+J56+J57+J58+J59+J60+J61+J62</f>
        <v>3698.65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3.6986500000000002</v>
      </c>
      <c r="I59" s="31"/>
      <c r="J59" s="31">
        <f t="shared" si="3"/>
        <v>3698.65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4.7554100000000004</v>
      </c>
      <c r="I68" s="26">
        <f>I69+I70+I71+I72+I75+I76</f>
        <v>0</v>
      </c>
      <c r="J68" s="23">
        <f>J69+J70+J71+J72+J73+J74+J75+J76</f>
        <v>4755.41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4.7554100000000004</v>
      </c>
      <c r="I76" s="31"/>
      <c r="J76" s="31">
        <f>ROUND(H76*1000,2)</f>
        <v>4755.41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7.3973100000000001</v>
      </c>
      <c r="I77" s="26">
        <f>I78+I79+I80+I81+I82+I83+I84</f>
        <v>0</v>
      </c>
      <c r="J77" s="23">
        <f>J78+J79+J80+J81+J82+J83+J84</f>
        <v>5812.17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3.6986500000000002</v>
      </c>
      <c r="I78" s="31"/>
      <c r="J78" s="31">
        <f t="shared" ref="J78:J83" si="4">ROUND(H78*1000,2)</f>
        <v>3698.65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2.1135199999999998</v>
      </c>
      <c r="I81" s="31"/>
      <c r="J81" s="31">
        <f t="shared" si="4"/>
        <v>2113.52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1.58514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17.964880000000001</v>
      </c>
      <c r="I85" s="26">
        <f>I86+I87+I88+I89+I90+I91+I92+I93+I94+I95+I96+I97</f>
        <v>0</v>
      </c>
      <c r="J85" s="23">
        <f>J86+J87+J88+J89+J90+J91+J92+J93+J94+J95+J96+J97</f>
        <v>17964.88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6.3405500000000004</v>
      </c>
      <c r="I90" s="31"/>
      <c r="J90" s="31">
        <f t="shared" si="5"/>
        <v>6340.55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8.4540600000000001</v>
      </c>
      <c r="I96" s="31"/>
      <c r="J96" s="31">
        <f t="shared" si="5"/>
        <v>8454.06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3.1702699999999999</v>
      </c>
      <c r="I97" s="31"/>
      <c r="J97" s="31">
        <f t="shared" si="5"/>
        <v>3170.27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2.1135199999999998</v>
      </c>
      <c r="I98" s="26">
        <f>I99+I100+I101+I102</f>
        <v>0</v>
      </c>
      <c r="J98" s="23">
        <f>J99+J100+J101+J102</f>
        <v>2113.52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2.1135199999999998</v>
      </c>
      <c r="I99" s="31">
        <v>0</v>
      </c>
      <c r="J99" s="31">
        <f>ROUND(H99*1000,2)</f>
        <v>2113.52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14.266218480000001</v>
      </c>
      <c r="I103" s="25">
        <f>I104+I105+I106+I107+I108</f>
        <v>52.837888479999997</v>
      </c>
      <c r="J103" s="23">
        <f>J104+J105+J106+J107+J108</f>
        <v>14266.220000000001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3.4344600000000001</v>
      </c>
      <c r="I106" s="31"/>
      <c r="J106" s="31">
        <f>ROUND(H106*1000,2)</f>
        <v>3434.46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10.831758480000001</v>
      </c>
      <c r="I108" s="34">
        <f>J197-I138-H181</f>
        <v>52.837888479999997</v>
      </c>
      <c r="J108" s="31">
        <f>ROUND(H108*1000,2)</f>
        <v>10831.76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180.27897311999993</v>
      </c>
      <c r="I109" s="71">
        <f>I110+I111+I112+I113+I114+I115+I116+I117+I118+I119+I120+I121+I122+I123+I124+I125+I126+I127+I128+I129+I130+I131+I132+I133+I134+I135+I136+I137+I138</f>
        <v>180.28097311999997</v>
      </c>
      <c r="J109" s="72">
        <f>J110+J111+J112+J113+J114+J115+J116+J117+J118+J119+J120+J121+J122+J123+J124+J125+J126+J127+J128+J129+J130+J131+J132+J133+J134+J135+J136+J137+J138</f>
        <v>169022.22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8040.5499999999993</v>
      </c>
      <c r="H110" s="33">
        <f>ROUND(($I$138*0.05),5)</f>
        <v>8.0405499999999996</v>
      </c>
      <c r="I110" s="31"/>
      <c r="J110" s="31">
        <f t="shared" ref="J110:J137" si="6">ROUND(H110*1000,2)</f>
        <v>8040.55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40202.74</v>
      </c>
      <c r="H111" s="33">
        <f>ROUND(($I$138*0.25),5)</f>
        <v>40.202739999999999</v>
      </c>
      <c r="I111" s="31"/>
      <c r="J111" s="31">
        <f t="shared" si="6"/>
        <v>40202.74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19297.32</v>
      </c>
      <c r="H116" s="32">
        <f>ROUND(($I$138*0.12),5)</f>
        <v>19.297319999999999</v>
      </c>
      <c r="I116" s="31"/>
      <c r="J116" s="31">
        <f t="shared" si="6"/>
        <v>19297.32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19468</v>
      </c>
      <c r="H121" s="34">
        <v>19.468</v>
      </c>
      <c r="I121" s="31">
        <v>19.47</v>
      </c>
      <c r="J121" s="31">
        <f t="shared" si="6"/>
        <v>19468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24121.649999999998</v>
      </c>
      <c r="H125" s="32">
        <f>ROUND(($I$138*0.15),5)</f>
        <v>24.121649999999999</v>
      </c>
      <c r="I125" s="31"/>
      <c r="J125" s="31">
        <f t="shared" si="6"/>
        <v>24121.65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17689.21</v>
      </c>
      <c r="H126" s="32">
        <f>ROUND(($I$138*0.11),5)</f>
        <v>17.689209999999999</v>
      </c>
      <c r="I126" s="31"/>
      <c r="J126" s="31">
        <f t="shared" si="6"/>
        <v>17689.21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11256.769999999999</v>
      </c>
      <c r="H128" s="32">
        <f>ROUND(($I$138*0.07),5)</f>
        <v>11.256769999999999</v>
      </c>
      <c r="I128" s="31"/>
      <c r="J128" s="31">
        <f t="shared" si="6"/>
        <v>11256.77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28945.98</v>
      </c>
      <c r="H129" s="32">
        <f>ROUND(($I$138*0.18),5)</f>
        <v>28.945979999999999</v>
      </c>
      <c r="I129" s="31"/>
      <c r="J129" s="31">
        <f t="shared" si="6"/>
        <v>28945.98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11.256753119999964</v>
      </c>
      <c r="I138" s="34">
        <f>J197*0.7</f>
        <v>160.81097311999997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23.486000000000001</v>
      </c>
      <c r="I165" s="72">
        <f>I166+I167+I168</f>
        <v>23.49</v>
      </c>
      <c r="J165" s="72">
        <f>J166+J167+J168</f>
        <v>23486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23486</v>
      </c>
      <c r="H166" s="34">
        <v>23.486000000000001</v>
      </c>
      <c r="I166" s="31">
        <v>23.49</v>
      </c>
      <c r="J166" s="31">
        <f>ROUND(H166*1000,2)</f>
        <v>23486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54.929000000000002</v>
      </c>
      <c r="I169" s="72">
        <f>I170+I171+I172</f>
        <v>54.93</v>
      </c>
      <c r="J169" s="72">
        <f>J170+J171+J172</f>
        <v>54929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54929</v>
      </c>
      <c r="H170" s="32">
        <v>54.929000000000002</v>
      </c>
      <c r="I170" s="35">
        <v>54.93</v>
      </c>
      <c r="J170" s="31">
        <f>ROUND(H170*1000,2)</f>
        <v>54929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32.200000000000003</v>
      </c>
      <c r="I173" s="72">
        <v>32.200000000000003</v>
      </c>
      <c r="J173" s="72">
        <f>ROUND(H173*1000,2)</f>
        <v>32200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18.946000000000002</v>
      </c>
      <c r="I174" s="72">
        <v>18.95</v>
      </c>
      <c r="J174" s="72">
        <f>ROUND(H174*1000,2)</f>
        <v>18946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9.23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9.23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16.081099999999999</v>
      </c>
      <c r="I178" s="72">
        <f>I179+I180+I181</f>
        <v>71.42</v>
      </c>
      <c r="J178" s="72">
        <f>J179+J180+J181</f>
        <v>16081.1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16.081099999999999</v>
      </c>
      <c r="I181" s="31">
        <v>71.42</v>
      </c>
      <c r="J181" s="31">
        <f>ROUND(H181*1000,2)</f>
        <v>16081.1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615.17981999999995</v>
      </c>
      <c r="I194" s="62">
        <f>I10+I9+I42+I46+I109+I139+I151+I155+I160+I165+I169+I173+I174+I175+I178+I45</f>
        <v>801.72814159999996</v>
      </c>
      <c r="J194" s="63">
        <f ca="1">J10+J9+J42+J46+J109+J139+J151+J155+J160+J165+J169+J173+J174+J175+J178+J45</f>
        <v>510988.5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615.17981999999995</v>
      </c>
      <c r="I195" s="31">
        <f>J195/1000</f>
        <v>884.01851999999997</v>
      </c>
      <c r="J195" s="31">
        <v>884018.52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801.72814159999996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82.290378400000009</v>
      </c>
      <c r="J197" s="82">
        <v>229.72996159999997</v>
      </c>
    </row>
    <row r="198" spans="1:75" hidden="1" x14ac:dyDescent="0.25">
      <c r="H198" s="49">
        <f>H9+H10+H42+H45+H46+H109+H139+H151+H155+H160+H165+H169+H173+H174+H175+H178+H182</f>
        <v>615.17981999999995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505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14.503310000000001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21.100968000000002</v>
      </c>
      <c r="I9" s="72">
        <v>61.4</v>
      </c>
      <c r="J9" s="72">
        <f>ROUND(H9*1000,2)</f>
        <v>21100.97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64.332679999999996</v>
      </c>
      <c r="I10" s="76">
        <f>I11+I12+I13+I14+I15+I16+I20+I31+I35+I38+I39+I40+I41+I19</f>
        <v>64.332679999999996</v>
      </c>
      <c r="J10" s="72">
        <f>J11+J12+J13+J14+J15+J16+J20+J31+J35+J38+J39+J40+J41+J19</f>
        <v>53449.069999999992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52.32</v>
      </c>
      <c r="G11" s="31">
        <v>1.67</v>
      </c>
      <c r="H11" s="34">
        <f>ROUND((F11*G11*K11)/1000,5)</f>
        <v>26.124949999999998</v>
      </c>
      <c r="I11" s="31">
        <f>H11</f>
        <v>26.124949999999998</v>
      </c>
      <c r="J11" s="31">
        <f>ROUND(F11*G11*K11,2)</f>
        <v>26124.95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f>130.8-F11</f>
        <v>78.480000000000018</v>
      </c>
      <c r="G12" s="31">
        <v>1.27</v>
      </c>
      <c r="H12" s="34">
        <f>ROUND((F12*G12*C12)/1000,5)</f>
        <v>10.365640000000001</v>
      </c>
      <c r="I12" s="31">
        <f>H12</f>
        <v>10.365640000000001</v>
      </c>
      <c r="J12" s="31">
        <f>ROUND(F12*G12*K12,2)</f>
        <v>5182.82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11.401579999999999</v>
      </c>
      <c r="I16" s="31">
        <f t="shared" ref="I16:I29" si="0">H16</f>
        <v>11.401579999999999</v>
      </c>
      <c r="J16" s="31">
        <f>J17+J18</f>
        <v>5700.79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52.32</v>
      </c>
      <c r="G17" s="31">
        <v>4.07</v>
      </c>
      <c r="H17" s="32">
        <f>ROUND((F17*G17*C17)/1000,5)</f>
        <v>5.1106199999999999</v>
      </c>
      <c r="I17" s="31">
        <f t="shared" si="0"/>
        <v>5.1106199999999999</v>
      </c>
      <c r="J17" s="31">
        <f>ROUND(F17*G17*K17,2)</f>
        <v>2555.31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78.480000000000018</v>
      </c>
      <c r="G18" s="31">
        <v>3.34</v>
      </c>
      <c r="H18" s="32">
        <f>ROUND((F18*G18*C18)/1000,5)</f>
        <v>6.2909600000000001</v>
      </c>
      <c r="I18" s="31">
        <f t="shared" si="0"/>
        <v>6.2909600000000001</v>
      </c>
      <c r="J18" s="31">
        <f>ROUND(F18*G18*K18,2)</f>
        <v>3145.48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4.9097100000000005</v>
      </c>
      <c r="I20" s="31">
        <f t="shared" si="0"/>
        <v>4.9097100000000005</v>
      </c>
      <c r="J20" s="31">
        <f>J21+J22+J23+J24+J25+J26+J27+J28+J29+J30</f>
        <v>4909.7100000000009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864</v>
      </c>
      <c r="G21" s="31">
        <v>2.81</v>
      </c>
      <c r="H21" s="32">
        <f t="shared" ref="H21:H30" si="1">ROUND((F21*G21*K21)/1000,5)</f>
        <v>4.4707100000000004</v>
      </c>
      <c r="I21" s="31">
        <f t="shared" si="0"/>
        <v>4.4707100000000004</v>
      </c>
      <c r="J21" s="31">
        <f t="shared" ref="J21:J29" si="2">ROUND(F21*G21*K21,2)</f>
        <v>4470.71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865</v>
      </c>
      <c r="G26" s="31">
        <v>2.64</v>
      </c>
      <c r="H26" s="32">
        <f t="shared" si="1"/>
        <v>0.20719000000000001</v>
      </c>
      <c r="I26" s="31">
        <f t="shared" si="0"/>
        <v>0.20719000000000001</v>
      </c>
      <c r="J26" s="31">
        <f t="shared" si="2"/>
        <v>207.19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>
        <v>0</v>
      </c>
      <c r="G29" s="31">
        <v>2.0499999999999998</v>
      </c>
      <c r="H29" s="32">
        <f t="shared" si="1"/>
        <v>0</v>
      </c>
      <c r="I29" s="31">
        <f t="shared" si="0"/>
        <v>0</v>
      </c>
      <c r="J29" s="31">
        <f t="shared" si="2"/>
        <v>0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11.19042</v>
      </c>
      <c r="I31" s="31">
        <f>I32+I33+I34</f>
        <v>11.19042</v>
      </c>
      <c r="J31" s="31">
        <f>J32+J33+J34</f>
        <v>11190.42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414</v>
      </c>
      <c r="G32" s="31">
        <v>2.0099999999999998</v>
      </c>
      <c r="H32" s="32">
        <f>ROUND(F32*G32*K32/1000,5)</f>
        <v>1.66428</v>
      </c>
      <c r="I32" s="31">
        <f>H32</f>
        <v>1.66428</v>
      </c>
      <c r="J32" s="31">
        <f>ROUND(H32*1000,2)</f>
        <v>1664.28</v>
      </c>
      <c r="K32" s="3">
        <v>2</v>
      </c>
      <c r="L32" s="38"/>
      <c r="M32" s="38">
        <v>414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414</v>
      </c>
      <c r="G33" s="31">
        <v>7.67</v>
      </c>
      <c r="H33" s="32">
        <f>ROUND(G33*F33*K33/1000,5)</f>
        <v>9.5261399999999998</v>
      </c>
      <c r="I33" s="31">
        <f>H33</f>
        <v>9.5261399999999998</v>
      </c>
      <c r="J33" s="31">
        <f>ROUND(H33*1000,2)</f>
        <v>9526.14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44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99</v>
      </c>
      <c r="G38" s="31">
        <v>1.65</v>
      </c>
      <c r="H38" s="32">
        <f>ROUND((F38*G38*K38)/1000,5)</f>
        <v>0.16335</v>
      </c>
      <c r="I38" s="31">
        <f>H38</f>
        <v>0.16335</v>
      </c>
      <c r="J38" s="31">
        <f>ROUND(F38*G38*K38,2)</f>
        <v>163.35</v>
      </c>
      <c r="K38" s="3">
        <v>1</v>
      </c>
      <c r="L38" s="38">
        <f>M37+M38</f>
        <v>99</v>
      </c>
      <c r="M38" s="38">
        <v>55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60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0.23799999999999999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19.061489600000009</v>
      </c>
      <c r="I46" s="71">
        <f>I47+I53+I63+I68+I77+I85+I98+I103</f>
        <v>19.061489600000005</v>
      </c>
      <c r="J46" s="72">
        <f>J47+J53+J63+J68+J77+J85+J98+J103</f>
        <v>18489.649999999998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0.95307000000000008</v>
      </c>
      <c r="I47" s="25">
        <f>I48+I49+I50+I51+I52</f>
        <v>0</v>
      </c>
      <c r="J47" s="23">
        <f>J48+J49+J50+J51+J52</f>
        <v>953.07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0.57184000000000001</v>
      </c>
      <c r="I49" s="31"/>
      <c r="J49" s="31">
        <f>ROUND(H49*1000,2)</f>
        <v>571.84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0.38123000000000001</v>
      </c>
      <c r="I50" s="31"/>
      <c r="J50" s="31">
        <f>ROUND(H50*1000,2)</f>
        <v>381.23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1.3343</v>
      </c>
      <c r="I53" s="26">
        <f>I54+I55+I56+I57+I58+I59+I60+I61+I62</f>
        <v>0</v>
      </c>
      <c r="J53" s="23">
        <f>J54+J55+J56+J57+J58+J59+J60+J61+J62</f>
        <v>1334.3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1.3343</v>
      </c>
      <c r="I59" s="31"/>
      <c r="J59" s="31">
        <f t="shared" si="3"/>
        <v>1334.3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1.71553</v>
      </c>
      <c r="I68" s="26">
        <f>I69+I70+I71+I72+I75+I76</f>
        <v>0</v>
      </c>
      <c r="J68" s="23">
        <f>J69+J70+J71+J72+J73+J74+J75+J76</f>
        <v>1715.53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1.71553</v>
      </c>
      <c r="I76" s="31"/>
      <c r="J76" s="31">
        <f>ROUND(H76*1000,2)</f>
        <v>1715.53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2.6686000000000001</v>
      </c>
      <c r="I77" s="26">
        <f>I78+I79+I80+I81+I82+I83+I84</f>
        <v>0</v>
      </c>
      <c r="J77" s="23">
        <f>J78+J79+J80+J81+J82+J83+J84</f>
        <v>2096.7600000000002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1.3343</v>
      </c>
      <c r="I78" s="31"/>
      <c r="J78" s="31">
        <f t="shared" ref="J78:J83" si="4">ROUND(H78*1000,2)</f>
        <v>1334.3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0.76246000000000003</v>
      </c>
      <c r="I81" s="31"/>
      <c r="J81" s="31">
        <f t="shared" si="4"/>
        <v>762.46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0.57184000000000001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6.4809100000000006</v>
      </c>
      <c r="I85" s="26">
        <f>I86+I87+I88+I89+I90+I91+I92+I93+I94+I95+I96+I97</f>
        <v>0</v>
      </c>
      <c r="J85" s="23">
        <f>J86+J87+J88+J89+J90+J91+J92+J93+J94+J95+J96+J97</f>
        <v>6480.91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2.2873800000000002</v>
      </c>
      <c r="I90" s="31"/>
      <c r="J90" s="31">
        <f t="shared" si="5"/>
        <v>2287.38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3.0498400000000001</v>
      </c>
      <c r="I96" s="31"/>
      <c r="J96" s="31">
        <f t="shared" si="5"/>
        <v>3049.84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1.1436900000000001</v>
      </c>
      <c r="I97" s="31"/>
      <c r="J97" s="31">
        <f t="shared" si="5"/>
        <v>1143.69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0.76246000000000003</v>
      </c>
      <c r="I98" s="26">
        <f>I99+I100+I101+I102</f>
        <v>0</v>
      </c>
      <c r="J98" s="23">
        <f>J99+J100+J101+J102</f>
        <v>762.46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0.76246000000000003</v>
      </c>
      <c r="I99" s="31">
        <v>0</v>
      </c>
      <c r="J99" s="31">
        <f>ROUND(H99*1000,2)</f>
        <v>762.46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5.1466196000000064</v>
      </c>
      <c r="I103" s="25">
        <f>I104+I105+I106+I107+I108</f>
        <v>19.061489600000005</v>
      </c>
      <c r="J103" s="23">
        <f>J104+J105+J106+J107+J108</f>
        <v>5146.62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1.2390000000000001</v>
      </c>
      <c r="I106" s="31"/>
      <c r="J106" s="31">
        <f>ROUND(H106*1000,2)</f>
        <v>1239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3.9076196000000065</v>
      </c>
      <c r="I108" s="34">
        <f>J197-I138-H181</f>
        <v>19.061489600000005</v>
      </c>
      <c r="J108" s="31">
        <f>ROUND(H108*1000,2)</f>
        <v>3907.62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68.521222399999999</v>
      </c>
      <c r="I109" s="71">
        <f>I110+I111+I112+I113+I114+I115+I116+I117+I118+I119+I120+I121+I122+I123+I124+I125+I126+I127+I128+I129+I130+I131+I132+I133+I134+I135+I136+I137+I138</f>
        <v>68.523222400000009</v>
      </c>
      <c r="J109" s="72">
        <f>J110+J111+J112+J113+J114+J115+J116+J117+J118+J119+J120+J121+J122+J123+J124+J125+J126+J127+J128+J129+J130+J131+J132+J133+J134+J135+J136+J137+J138</f>
        <v>64460.299999999988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2900.66</v>
      </c>
      <c r="H110" s="33">
        <f>ROUND(($I$138*0.05),5)</f>
        <v>2.9006599999999998</v>
      </c>
      <c r="I110" s="31"/>
      <c r="J110" s="31">
        <f t="shared" ref="J110:J137" si="6">ROUND(H110*1000,2)</f>
        <v>2900.66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14503.310000000001</v>
      </c>
      <c r="H111" s="33">
        <f>ROUND(($I$138*0.25),5)</f>
        <v>14.503310000000001</v>
      </c>
      <c r="I111" s="31"/>
      <c r="J111" s="31">
        <f t="shared" si="6"/>
        <v>14503.31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6961.59</v>
      </c>
      <c r="H116" s="32">
        <f>ROUND(($I$138*0.12),5)</f>
        <v>6.9615900000000002</v>
      </c>
      <c r="I116" s="31"/>
      <c r="J116" s="31">
        <f t="shared" si="6"/>
        <v>6961.59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8701.9800000000014</v>
      </c>
      <c r="H125" s="32">
        <f>ROUND(($I$138*0.15),5)</f>
        <v>8.7019800000000007</v>
      </c>
      <c r="I125" s="31"/>
      <c r="J125" s="31">
        <f t="shared" si="6"/>
        <v>8701.98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6381.45</v>
      </c>
      <c r="H126" s="32">
        <f>ROUND(($I$138*0.11),5)</f>
        <v>6.3814500000000001</v>
      </c>
      <c r="I126" s="31"/>
      <c r="J126" s="31">
        <f t="shared" si="6"/>
        <v>6381.45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4060.93</v>
      </c>
      <c r="H128" s="32">
        <f>ROUND(($I$138*0.07),5)</f>
        <v>4.0609299999999999</v>
      </c>
      <c r="I128" s="31"/>
      <c r="J128" s="31">
        <f t="shared" si="6"/>
        <v>4060.93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10442.379999999999</v>
      </c>
      <c r="H129" s="32">
        <f>ROUND(($I$138*0.18),5)</f>
        <v>10.44238</v>
      </c>
      <c r="I129" s="31"/>
      <c r="J129" s="31">
        <f t="shared" si="6"/>
        <v>10442.379999999999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4.0609224000000035</v>
      </c>
      <c r="I138" s="34">
        <f>J197*0.7</f>
        <v>58.013222400000004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9.2710000000000008</v>
      </c>
      <c r="I165" s="72">
        <f>I166+I167+I168</f>
        <v>9.27</v>
      </c>
      <c r="J165" s="72">
        <f>J166+J167+J168</f>
        <v>9271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9271</v>
      </c>
      <c r="H166" s="34">
        <v>9.2710000000000008</v>
      </c>
      <c r="I166" s="31">
        <v>9.27</v>
      </c>
      <c r="J166" s="31">
        <f>ROUND(H166*1000,2)</f>
        <v>9271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17.225000000000001</v>
      </c>
      <c r="I169" s="72">
        <f>I170+I171+I172</f>
        <v>17.23</v>
      </c>
      <c r="J169" s="72">
        <f>J170+J171+J172</f>
        <v>17225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17225</v>
      </c>
      <c r="H170" s="32">
        <v>17.225000000000001</v>
      </c>
      <c r="I170" s="35">
        <v>17.23</v>
      </c>
      <c r="J170" s="31">
        <f>ROUND(H170*1000,2)</f>
        <v>17225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0.371</v>
      </c>
      <c r="I173" s="72">
        <v>0.37</v>
      </c>
      <c r="J173" s="72">
        <f>ROUND(H173*1000,2)</f>
        <v>371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5.3250000000000002</v>
      </c>
      <c r="I174" s="72">
        <v>5.33</v>
      </c>
      <c r="J174" s="72">
        <f>ROUND(H174*1000,2)</f>
        <v>5325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0.01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0.01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5.8013199999999996</v>
      </c>
      <c r="I178" s="72">
        <f>I179+I180+I181</f>
        <v>22.4</v>
      </c>
      <c r="J178" s="72">
        <f>J179+J180+J181</f>
        <v>5801.32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5.8013199999999996</v>
      </c>
      <c r="I181" s="31">
        <v>22.4</v>
      </c>
      <c r="J181" s="31">
        <f>ROUND(H181*1000,2)</f>
        <v>5801.32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211.00968000000003</v>
      </c>
      <c r="I194" s="62">
        <f>I10+I9+I42+I46+I109+I139+I151+I155+I160+I165+I169+I173+I174+I175+I178+I45</f>
        <v>267.927392</v>
      </c>
      <c r="J194" s="63">
        <f ca="1">J10+J9+J42+J46+J109+J139+J151+J155+J160+J165+J169+J173+J174+J175+J178+J45</f>
        <v>154277.59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211.00968</v>
      </c>
      <c r="I195" s="31">
        <f>J195/1000</f>
        <v>277.21199999999999</v>
      </c>
      <c r="J195" s="31">
        <v>277212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267.927392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9.2846079999999915</v>
      </c>
      <c r="J197" s="82">
        <v>82.876032000000009</v>
      </c>
    </row>
    <row r="198" spans="1:75" hidden="1" x14ac:dyDescent="0.25">
      <c r="H198" s="49">
        <f>H9+H10+H42+H45+H46+H109+H139+H151+H155+H160+H165+H169+H173+H174+H175+H178+H182</f>
        <v>211.00968000000003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2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506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57.427790000000002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188.9</v>
      </c>
      <c r="I9" s="72">
        <v>188.9</v>
      </c>
      <c r="J9" s="72">
        <f>ROUND(H9*1000,2)</f>
        <v>188900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121.98463000000001</v>
      </c>
      <c r="I10" s="76">
        <f>I11+I12+I13+I14+I15+I16+I20+I31+I35+I38+I39+I40+I41+I19</f>
        <v>121.98463000000001</v>
      </c>
      <c r="J10" s="72">
        <f>J11+J12+J13+J14+J15+J16+J20+J31+J35+J38+J39+J40+J41+J19</f>
        <v>109564.6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80.150000000000006</v>
      </c>
      <c r="G11" s="31">
        <v>1.67</v>
      </c>
      <c r="H11" s="34">
        <f>ROUND((F11*G11*K11)/1000,5)</f>
        <v>40.021299999999997</v>
      </c>
      <c r="I11" s="31">
        <f>H11</f>
        <v>40.021299999999997</v>
      </c>
      <c r="J11" s="31">
        <f>ROUND(F11*G11*K11,2)</f>
        <v>40021.300000000003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80.150000000000006</v>
      </c>
      <c r="G12" s="31">
        <v>1.27</v>
      </c>
      <c r="H12" s="34">
        <f>ROUND((F12*G12*C12)/1000,5)</f>
        <v>10.586209999999999</v>
      </c>
      <c r="I12" s="31">
        <f>H12</f>
        <v>10.586209999999999</v>
      </c>
      <c r="J12" s="31">
        <f>ROUND(F12*G12*K12,2)</f>
        <v>5293.11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14.253869999999999</v>
      </c>
      <c r="I16" s="31">
        <f t="shared" ref="I16:I29" si="0">H16</f>
        <v>14.253869999999999</v>
      </c>
      <c r="J16" s="31">
        <f>J17+J18</f>
        <v>7126.9400000000005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80.150000000000006</v>
      </c>
      <c r="G17" s="31">
        <v>4.07</v>
      </c>
      <c r="H17" s="32">
        <f>ROUND((F17*G17*C17)/1000,5)</f>
        <v>7.8290499999999996</v>
      </c>
      <c r="I17" s="31">
        <f t="shared" si="0"/>
        <v>7.8290499999999996</v>
      </c>
      <c r="J17" s="31">
        <f>ROUND(F17*G17*K17,2)</f>
        <v>3914.53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80.150000000000006</v>
      </c>
      <c r="G18" s="31">
        <v>3.34</v>
      </c>
      <c r="H18" s="32">
        <f>ROUND((F18*G18*C18)/1000,5)</f>
        <v>6.4248200000000004</v>
      </c>
      <c r="I18" s="31">
        <f t="shared" si="0"/>
        <v>6.4248200000000004</v>
      </c>
      <c r="J18" s="31">
        <f>ROUND(F18*G18*K18,2)</f>
        <v>3212.41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13.956360000000002</v>
      </c>
      <c r="I20" s="31">
        <f t="shared" si="0"/>
        <v>13.956360000000002</v>
      </c>
      <c r="J20" s="31">
        <f>J21+J22+J23+J24+J25+J26+J27+J28+J29+J30</f>
        <v>13956.36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4583.67</v>
      </c>
      <c r="G21" s="31">
        <v>2.81</v>
      </c>
      <c r="H21" s="32">
        <f t="shared" ref="H21:H30" si="1">ROUND((F21*G21*K21)/1000,5)</f>
        <v>12.88011</v>
      </c>
      <c r="I21" s="31">
        <f t="shared" si="0"/>
        <v>12.88011</v>
      </c>
      <c r="J21" s="31">
        <f t="shared" ref="J21:J29" si="2">ROUND(F21*G21*K21,2)</f>
        <v>12880.11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120.23</v>
      </c>
      <c r="G26" s="31">
        <v>2.64</v>
      </c>
      <c r="H26" s="32">
        <f t="shared" si="1"/>
        <v>0.31741000000000003</v>
      </c>
      <c r="I26" s="31">
        <f t="shared" si="0"/>
        <v>0.31741000000000003</v>
      </c>
      <c r="J26" s="31">
        <f t="shared" si="2"/>
        <v>317.41000000000003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642</v>
      </c>
      <c r="G29" s="31">
        <v>2.0499999999999998</v>
      </c>
      <c r="H29" s="32">
        <f t="shared" si="1"/>
        <v>1.7219999999999999E-2</v>
      </c>
      <c r="I29" s="31">
        <f t="shared" si="0"/>
        <v>1.7219999999999999E-2</v>
      </c>
      <c r="J29" s="31">
        <f t="shared" si="2"/>
        <v>17.22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41.896500000000003</v>
      </c>
      <c r="I31" s="31">
        <f>I32+I33+I34</f>
        <v>41.896500000000003</v>
      </c>
      <c r="J31" s="31">
        <f>J32+J33+J34</f>
        <v>41896.5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1550</v>
      </c>
      <c r="G32" s="31">
        <v>2.0099999999999998</v>
      </c>
      <c r="H32" s="32">
        <f>ROUND(F32*G32*K32/1000,5)</f>
        <v>6.2309999999999999</v>
      </c>
      <c r="I32" s="31">
        <f>H32</f>
        <v>6.2309999999999999</v>
      </c>
      <c r="J32" s="31">
        <f>ROUND(H32*1000,2)</f>
        <v>6231</v>
      </c>
      <c r="K32" s="3">
        <v>2</v>
      </c>
      <c r="L32" s="38"/>
      <c r="M32" s="38">
        <v>1550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1550</v>
      </c>
      <c r="G33" s="31">
        <v>7.67</v>
      </c>
      <c r="H33" s="32">
        <f>ROUND(G33*F33*K33/1000,5)</f>
        <v>35.665500000000002</v>
      </c>
      <c r="I33" s="31">
        <f>H33</f>
        <v>35.665500000000002</v>
      </c>
      <c r="J33" s="31">
        <f>ROUND(H33*1000,2)</f>
        <v>35665.5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189.6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426.6</v>
      </c>
      <c r="G38" s="31">
        <v>1.65</v>
      </c>
      <c r="H38" s="32">
        <f>ROUND((F38*G38*K38)/1000,5)</f>
        <v>0.70389000000000002</v>
      </c>
      <c r="I38" s="31">
        <f>H38</f>
        <v>0.70389000000000002</v>
      </c>
      <c r="J38" s="31">
        <f>ROUND(F38*G38*K38,2)</f>
        <v>703.89</v>
      </c>
      <c r="K38" s="3">
        <v>1</v>
      </c>
      <c r="L38" s="38">
        <f>M37+M38</f>
        <v>426.6</v>
      </c>
      <c r="M38" s="38">
        <v>237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190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0.755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75.476523000000086</v>
      </c>
      <c r="I46" s="71">
        <f>I47+I53+I63+I68+I77+I85+I98+I103</f>
        <v>75.476523000000086</v>
      </c>
      <c r="J46" s="72">
        <f>J47+J53+J63+J68+J77+J85+J98+J103</f>
        <v>73212.22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3.7738300000000002</v>
      </c>
      <c r="I47" s="25">
        <f>I48+I49+I50+I51+I52</f>
        <v>0</v>
      </c>
      <c r="J47" s="23">
        <f>J48+J49+J50+J51+J52</f>
        <v>3773.83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2.2643</v>
      </c>
      <c r="I49" s="31"/>
      <c r="J49" s="31">
        <f>ROUND(H49*1000,2)</f>
        <v>2264.3000000000002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1.50953</v>
      </c>
      <c r="I50" s="31"/>
      <c r="J50" s="31">
        <f>ROUND(H50*1000,2)</f>
        <v>1509.53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5.2833600000000001</v>
      </c>
      <c r="I53" s="26">
        <f>I54+I55+I56+I57+I58+I59+I60+I61+I62</f>
        <v>0</v>
      </c>
      <c r="J53" s="23">
        <f>J54+J55+J56+J57+J58+J59+J60+J61+J62</f>
        <v>5283.36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5.2833600000000001</v>
      </c>
      <c r="I59" s="31"/>
      <c r="J59" s="31">
        <f t="shared" si="3"/>
        <v>5283.36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6.7928899999999999</v>
      </c>
      <c r="I68" s="26">
        <f>I69+I70+I71+I72+I75+I76</f>
        <v>0</v>
      </c>
      <c r="J68" s="23">
        <f>J69+J70+J71+J72+J73+J74+J75+J76</f>
        <v>6792.89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6.7928899999999999</v>
      </c>
      <c r="I76" s="31"/>
      <c r="J76" s="31">
        <f>ROUND(H76*1000,2)</f>
        <v>6792.89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10.56672</v>
      </c>
      <c r="I77" s="26">
        <f>I78+I79+I80+I81+I82+I83+I84</f>
        <v>0</v>
      </c>
      <c r="J77" s="23">
        <f>J78+J79+J80+J81+J82+J83+J84</f>
        <v>8302.42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5.2833600000000001</v>
      </c>
      <c r="I78" s="31"/>
      <c r="J78" s="31">
        <f t="shared" ref="J78:J83" si="4">ROUND(H78*1000,2)</f>
        <v>5283.36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3.0190600000000001</v>
      </c>
      <c r="I81" s="31"/>
      <c r="J81" s="31">
        <f t="shared" si="4"/>
        <v>3019.06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2.2643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25.662010000000002</v>
      </c>
      <c r="I85" s="26">
        <f>I86+I87+I88+I89+I90+I91+I92+I93+I94+I95+I96+I97</f>
        <v>0</v>
      </c>
      <c r="J85" s="23">
        <f>J86+J87+J88+J89+J90+J91+J92+J93+J94+J95+J96+J97</f>
        <v>25662.01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9.0571800000000007</v>
      </c>
      <c r="I90" s="31"/>
      <c r="J90" s="31">
        <f t="shared" si="5"/>
        <v>9057.18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12.07624</v>
      </c>
      <c r="I96" s="31"/>
      <c r="J96" s="31">
        <f t="shared" si="5"/>
        <v>12076.24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4.5285900000000003</v>
      </c>
      <c r="I97" s="31"/>
      <c r="J97" s="31">
        <f t="shared" si="5"/>
        <v>4528.59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3.0190600000000001</v>
      </c>
      <c r="I98" s="26">
        <f>I99+I100+I101+I102</f>
        <v>0</v>
      </c>
      <c r="J98" s="23">
        <f>J99+J100+J101+J102</f>
        <v>3019.06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3.0190600000000001</v>
      </c>
      <c r="I99" s="31">
        <v>0</v>
      </c>
      <c r="J99" s="31">
        <f>ROUND(H99*1000,2)</f>
        <v>3019.06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20.378653000000075</v>
      </c>
      <c r="I103" s="25">
        <f>I104+I105+I106+I107+I108</f>
        <v>75.476523000000086</v>
      </c>
      <c r="J103" s="23">
        <f>J104+J105+J106+J107+J108</f>
        <v>20378.650000000001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4.9059699999999999</v>
      </c>
      <c r="I106" s="31"/>
      <c r="J106" s="31">
        <f>ROUND(H106*1000,2)</f>
        <v>4905.97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15.472683000000075</v>
      </c>
      <c r="I108" s="34">
        <f>J197-I138-H181</f>
        <v>75.476523000000086</v>
      </c>
      <c r="J108" s="31">
        <f>ROUND(H108*1000,2)</f>
        <v>15472.68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245.69016700000017</v>
      </c>
      <c r="I109" s="71">
        <f>I110+I111+I112+I113+I114+I115+I116+I117+I118+I119+I120+I121+I122+I123+I124+I125+I126+I127+I128+I129+I130+I131+I132+I133+I134+I135+I136+I137+I138</f>
        <v>245.69116700000015</v>
      </c>
      <c r="J109" s="72">
        <f>J110+J111+J112+J113+J114+J115+J116+J117+J118+J119+J120+J121+J122+J123+J124+J125+J126+J127+J128+J129+J130+J131+J132+J133+J134+J135+J136+J137+J138</f>
        <v>229610.39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11485.56</v>
      </c>
      <c r="H110" s="33">
        <f>ROUND(($I$138*0.05),5)</f>
        <v>11.48556</v>
      </c>
      <c r="I110" s="31"/>
      <c r="J110" s="31">
        <f t="shared" ref="J110:J137" si="6">ROUND(H110*1000,2)</f>
        <v>11485.56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57427.79</v>
      </c>
      <c r="H111" s="33">
        <f>ROUND(($I$138*0.25),5)</f>
        <v>57.427790000000002</v>
      </c>
      <c r="I111" s="31"/>
      <c r="J111" s="31">
        <f t="shared" si="6"/>
        <v>57427.79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27565.34</v>
      </c>
      <c r="H116" s="32">
        <f>ROUND(($I$138*0.12),5)</f>
        <v>27.565339999999999</v>
      </c>
      <c r="I116" s="31"/>
      <c r="J116" s="31">
        <f t="shared" si="6"/>
        <v>27565.34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15979</v>
      </c>
      <c r="H121" s="34">
        <v>15.978999999999999</v>
      </c>
      <c r="I121" s="31">
        <v>15.98</v>
      </c>
      <c r="J121" s="31">
        <f t="shared" si="6"/>
        <v>15979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34456.68</v>
      </c>
      <c r="H125" s="32">
        <f>ROUND(($I$138*0.15),5)</f>
        <v>34.456679999999999</v>
      </c>
      <c r="I125" s="31"/>
      <c r="J125" s="31">
        <f t="shared" si="6"/>
        <v>34456.68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25268.23</v>
      </c>
      <c r="H126" s="32">
        <f>ROUND(($I$138*0.11),5)</f>
        <v>25.268229999999999</v>
      </c>
      <c r="I126" s="31"/>
      <c r="J126" s="31">
        <f t="shared" si="6"/>
        <v>25268.23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16079.779999999999</v>
      </c>
      <c r="H128" s="32">
        <f>ROUND(($I$138*0.07),5)</f>
        <v>16.07978</v>
      </c>
      <c r="I128" s="31"/>
      <c r="J128" s="31">
        <f t="shared" si="6"/>
        <v>16079.78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41348.01</v>
      </c>
      <c r="H129" s="32">
        <f>ROUND(($I$138*0.18),5)</f>
        <v>41.348010000000002</v>
      </c>
      <c r="I129" s="31"/>
      <c r="J129" s="31">
        <f t="shared" si="6"/>
        <v>41348.01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16.079777000000171</v>
      </c>
      <c r="I138" s="34">
        <f>J197*0.7</f>
        <v>229.71116700000016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40.023000000000003</v>
      </c>
      <c r="I165" s="72">
        <f>I166+I167+I168</f>
        <v>40.020000000000003</v>
      </c>
      <c r="J165" s="72">
        <f>J166+J167+J168</f>
        <v>40023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40023</v>
      </c>
      <c r="H166" s="34">
        <v>40.023000000000003</v>
      </c>
      <c r="I166" s="31">
        <v>40.020000000000003</v>
      </c>
      <c r="J166" s="31">
        <f>ROUND(H166*1000,2)</f>
        <v>40023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52.996000000000002</v>
      </c>
      <c r="I169" s="72">
        <f>I170+I171+I172</f>
        <v>53</v>
      </c>
      <c r="J169" s="72">
        <f>J170+J171+J172</f>
        <v>52996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52996</v>
      </c>
      <c r="H170" s="32">
        <v>52.996000000000002</v>
      </c>
      <c r="I170" s="35">
        <v>53</v>
      </c>
      <c r="J170" s="31">
        <f>ROUND(H170*1000,2)</f>
        <v>52996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54.262999999999998</v>
      </c>
      <c r="I173" s="72">
        <v>54.26</v>
      </c>
      <c r="J173" s="72">
        <f>ROUND(H173*1000,2)</f>
        <v>54263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41.485999999999997</v>
      </c>
      <c r="I174" s="72">
        <v>41.49</v>
      </c>
      <c r="J174" s="72">
        <f>ROUND(H174*1000,2)</f>
        <v>41486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9.6199999999999992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9.6199999999999992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22.971119999999999</v>
      </c>
      <c r="I178" s="72">
        <f>I179+I180+I181</f>
        <v>68.91</v>
      </c>
      <c r="J178" s="72">
        <f>J179+J180+J181</f>
        <v>22971.119999999999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22.971119999999999</v>
      </c>
      <c r="I181" s="31">
        <v>68.91</v>
      </c>
      <c r="J181" s="31">
        <f>ROUND(H181*1000,2)</f>
        <v>22971.119999999999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843.79044000000033</v>
      </c>
      <c r="I194" s="62">
        <f>I10+I9+I42+I46+I109+I139+I151+I155+I160+I165+I169+I173+I174+I175+I178+I45</f>
        <v>899.35232000000019</v>
      </c>
      <c r="J194" s="63">
        <f ca="1">J10+J9+J42+J46+J109+J139+J151+J155+J160+J165+J169+J173+J174+J175+J178+J45</f>
        <v>576105.04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843.79044000000022</v>
      </c>
      <c r="I195" s="31">
        <f>J195/1000</f>
        <v>852.91206000000011</v>
      </c>
      <c r="J195" s="31">
        <v>852912.06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899.35232000000019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-46.44026000000008</v>
      </c>
      <c r="J197" s="82">
        <v>328.15881000000024</v>
      </c>
    </row>
    <row r="198" spans="1:75" hidden="1" x14ac:dyDescent="0.25">
      <c r="H198" s="49">
        <f>H9+H10+H42+H45+H46+H109+H139+H151+H155+H160+H165+H169+H173+H174+H175+H178+H182</f>
        <v>843.79044000000033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3">
    <tabColor rgb="FF92D05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411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507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>
        <f>H111</f>
        <v>14.174390000000001</v>
      </c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22.794600000000003</v>
      </c>
      <c r="I9" s="72">
        <v>73.680000000000007</v>
      </c>
      <c r="J9" s="72">
        <f>ROUND(H9*1000,2)</f>
        <v>22794.6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59.18289</v>
      </c>
      <c r="I10" s="76">
        <f>I11+I12+I13+I14+I15+I16+I20+I31+I35+I38+I39+I40+I41+I19</f>
        <v>59.18289</v>
      </c>
      <c r="J10" s="72">
        <f>J11+J12+J13+J14+J15+J16+J20+J31+J35+J38+J39+J40+J41+J19</f>
        <v>49647.26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45.84</v>
      </c>
      <c r="G11" s="31">
        <v>1.67</v>
      </c>
      <c r="H11" s="34">
        <f>ROUND((F11*G11*K11)/1000,5)</f>
        <v>22.889289999999999</v>
      </c>
      <c r="I11" s="31">
        <f>H11</f>
        <v>22.889289999999999</v>
      </c>
      <c r="J11" s="31">
        <f>ROUND(F11*G11*K11,2)</f>
        <v>22889.29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104</v>
      </c>
      <c r="D12" s="30" t="s">
        <v>112</v>
      </c>
      <c r="E12" s="18" t="s">
        <v>335</v>
      </c>
      <c r="F12" s="40">
        <v>68.759999999999991</v>
      </c>
      <c r="G12" s="31">
        <v>1.27</v>
      </c>
      <c r="H12" s="34">
        <f>ROUND((F12*G12*C12)/1000,5)</f>
        <v>9.0818200000000004</v>
      </c>
      <c r="I12" s="31">
        <f>H12</f>
        <v>9.0818200000000004</v>
      </c>
      <c r="J12" s="31">
        <f>ROUND(F12*G12*K12,2)</f>
        <v>4540.91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0</v>
      </c>
      <c r="D15" s="30" t="s">
        <v>336</v>
      </c>
      <c r="E15" s="18" t="s">
        <v>335</v>
      </c>
      <c r="F15" s="31">
        <v>0</v>
      </c>
      <c r="G15" s="31">
        <v>0</v>
      </c>
      <c r="H15" s="32">
        <f>ROUND((F15*G15*K15)/1000,5)</f>
        <v>0</v>
      </c>
      <c r="I15" s="31"/>
      <c r="J15" s="31"/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9.9894499999999997</v>
      </c>
      <c r="I16" s="31">
        <f t="shared" ref="I16:I29" si="0">H16</f>
        <v>9.9894499999999997</v>
      </c>
      <c r="J16" s="31">
        <f>J17+J18</f>
        <v>4994.7299999999996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24</v>
      </c>
      <c r="D17" s="30" t="s">
        <v>105</v>
      </c>
      <c r="E17" s="18" t="s">
        <v>335</v>
      </c>
      <c r="F17" s="31">
        <f>F11</f>
        <v>45.84</v>
      </c>
      <c r="G17" s="31">
        <v>4.07</v>
      </c>
      <c r="H17" s="32">
        <f>ROUND((F17*G17*C17)/1000,5)</f>
        <v>4.4776499999999997</v>
      </c>
      <c r="I17" s="31">
        <f t="shared" si="0"/>
        <v>4.4776499999999997</v>
      </c>
      <c r="J17" s="31">
        <f>ROUND(F17*G17*K17,2)</f>
        <v>2238.83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24</v>
      </c>
      <c r="D18" s="30" t="s">
        <v>105</v>
      </c>
      <c r="E18" s="18" t="s">
        <v>335</v>
      </c>
      <c r="F18" s="31">
        <f>F12</f>
        <v>68.759999999999991</v>
      </c>
      <c r="G18" s="31">
        <v>3.34</v>
      </c>
      <c r="H18" s="32">
        <f>ROUND((F18*G18*C18)/1000,5)</f>
        <v>5.5118</v>
      </c>
      <c r="I18" s="31">
        <f t="shared" si="0"/>
        <v>5.5118</v>
      </c>
      <c r="J18" s="31">
        <f>ROUND(F18*G18*K18,2)</f>
        <v>2755.9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5.2321100000000014</v>
      </c>
      <c r="I20" s="31">
        <f t="shared" si="0"/>
        <v>5.2321100000000014</v>
      </c>
      <c r="J20" s="31">
        <f>J21+J22+J23+J24+J25+J26+J27+J28+J29+J30</f>
        <v>5232.1100000000015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>
        <v>1713.33</v>
      </c>
      <c r="G21" s="31">
        <v>2.81</v>
      </c>
      <c r="H21" s="32">
        <f t="shared" ref="H21:H30" si="1">ROUND((F21*G21*K21)/1000,5)</f>
        <v>4.8144600000000004</v>
      </c>
      <c r="I21" s="31">
        <f t="shared" si="0"/>
        <v>4.8144600000000004</v>
      </c>
      <c r="J21" s="31">
        <f t="shared" ref="J21:J29" si="2">ROUND(F21*G21*K21,2)</f>
        <v>4814.46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866</v>
      </c>
      <c r="G26" s="31">
        <v>2.64</v>
      </c>
      <c r="H26" s="32">
        <f t="shared" si="1"/>
        <v>0.18153</v>
      </c>
      <c r="I26" s="31">
        <f t="shared" si="0"/>
        <v>0.18153</v>
      </c>
      <c r="J26" s="31">
        <f t="shared" si="2"/>
        <v>181.53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0</v>
      </c>
      <c r="D30" s="28" t="s">
        <v>81</v>
      </c>
      <c r="E30" s="18" t="s">
        <v>335</v>
      </c>
      <c r="F30" s="40">
        <v>0</v>
      </c>
      <c r="G30" s="31">
        <v>0</v>
      </c>
      <c r="H30" s="34">
        <f t="shared" si="1"/>
        <v>0</v>
      </c>
      <c r="I30" s="31"/>
      <c r="J30" s="31"/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10.839029999999999</v>
      </c>
      <c r="I31" s="31">
        <f>I32+I33+I34</f>
        <v>10.839029999999999</v>
      </c>
      <c r="J31" s="31">
        <f>J32+J33+J34</f>
        <v>10839.03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401</v>
      </c>
      <c r="G32" s="31">
        <v>2.0099999999999998</v>
      </c>
      <c r="H32" s="32">
        <f>ROUND(F32*G32*K32/1000,5)</f>
        <v>1.61202</v>
      </c>
      <c r="I32" s="31">
        <f>H32</f>
        <v>1.61202</v>
      </c>
      <c r="J32" s="31">
        <f>ROUND(H32*1000,2)</f>
        <v>1612.02</v>
      </c>
      <c r="K32" s="3">
        <v>2</v>
      </c>
      <c r="L32" s="38"/>
      <c r="M32" s="38">
        <v>401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401</v>
      </c>
      <c r="G33" s="31">
        <v>7.67</v>
      </c>
      <c r="H33" s="32">
        <f>ROUND(G33*F33*K33/1000,5)</f>
        <v>9.2270099999999999</v>
      </c>
      <c r="I33" s="31">
        <f>H33</f>
        <v>9.2270099999999999</v>
      </c>
      <c r="J33" s="31">
        <f>ROUND(H33*1000,2)</f>
        <v>9227.01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262.39999999999998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590.4</v>
      </c>
      <c r="G38" s="31">
        <v>1.65</v>
      </c>
      <c r="H38" s="32">
        <f>ROUND((F38*G38*K38)/1000,5)</f>
        <v>0.97416000000000003</v>
      </c>
      <c r="I38" s="31">
        <f>H38</f>
        <v>0.97416000000000003</v>
      </c>
      <c r="J38" s="31">
        <f>ROUND(F38*G38*K38,2)</f>
        <v>974.16</v>
      </c>
      <c r="K38" s="3">
        <v>1</v>
      </c>
      <c r="L38" s="38">
        <f>M37+M38</f>
        <v>590.4</v>
      </c>
      <c r="M38" s="38">
        <v>328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v>0</v>
      </c>
      <c r="D39" s="30" t="s">
        <v>336</v>
      </c>
      <c r="E39" s="18" t="s">
        <v>335</v>
      </c>
      <c r="F39" s="31">
        <v>0</v>
      </c>
      <c r="G39" s="31">
        <v>0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44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0.17499999999999999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18.629193000000004</v>
      </c>
      <c r="I46" s="71">
        <f>I47+I53+I63+I68+I77+I85+I98+I103</f>
        <v>18.629193000000004</v>
      </c>
      <c r="J46" s="72">
        <f>J47+J53+J63+J68+J77+J85+J98+J103</f>
        <v>18070.310000000001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0.93146000000000007</v>
      </c>
      <c r="I47" s="25">
        <f>I48+I49+I50+I51+I52</f>
        <v>0</v>
      </c>
      <c r="J47" s="23">
        <f>J48+J49+J50+J51+J52</f>
        <v>931.46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0.55888000000000004</v>
      </c>
      <c r="I49" s="31"/>
      <c r="J49" s="31">
        <f>ROUND(H49*1000,2)</f>
        <v>558.88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0.37258000000000002</v>
      </c>
      <c r="I50" s="31"/>
      <c r="J50" s="31">
        <f>ROUND(H50*1000,2)</f>
        <v>372.58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1.3040400000000001</v>
      </c>
      <c r="I53" s="26">
        <f>I54+I55+I56+I57+I58+I59+I60+I61+I62</f>
        <v>0</v>
      </c>
      <c r="J53" s="23">
        <f>J54+J55+J56+J57+J58+J59+J60+J61+J62</f>
        <v>1304.04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1.3040400000000001</v>
      </c>
      <c r="I59" s="31"/>
      <c r="J59" s="31">
        <f t="shared" si="3"/>
        <v>1304.04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1.6766300000000001</v>
      </c>
      <c r="I68" s="26">
        <f>I69+I70+I71+I72+I75+I76</f>
        <v>0</v>
      </c>
      <c r="J68" s="23">
        <f>J69+J70+J71+J72+J73+J74+J75+J76</f>
        <v>1676.63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1.6766300000000001</v>
      </c>
      <c r="I76" s="31"/>
      <c r="J76" s="31">
        <f>ROUND(H76*1000,2)</f>
        <v>1676.63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2.6080899999999998</v>
      </c>
      <c r="I77" s="26">
        <f>I78+I79+I80+I81+I82+I83+I84</f>
        <v>0</v>
      </c>
      <c r="J77" s="23">
        <f>J78+J79+J80+J81+J82+J83+J84</f>
        <v>2049.21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1.3040400000000001</v>
      </c>
      <c r="I78" s="31"/>
      <c r="J78" s="31">
        <f t="shared" ref="J78:J83" si="4">ROUND(H78*1000,2)</f>
        <v>1304.04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0.74517</v>
      </c>
      <c r="I81" s="31"/>
      <c r="J81" s="31">
        <f t="shared" si="4"/>
        <v>745.17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0.55888000000000004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6.33392</v>
      </c>
      <c r="I85" s="26">
        <f>I86+I87+I88+I89+I90+I91+I92+I93+I94+I95+I96+I97</f>
        <v>0</v>
      </c>
      <c r="J85" s="23">
        <f>J86+J87+J88+J89+J90+J91+J92+J93+J94+J95+J96+J97</f>
        <v>6333.92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2.2355</v>
      </c>
      <c r="I90" s="31"/>
      <c r="J90" s="31">
        <f t="shared" si="5"/>
        <v>2235.5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2.9806699999999999</v>
      </c>
      <c r="I96" s="31"/>
      <c r="J96" s="31">
        <f t="shared" si="5"/>
        <v>2980.67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1.11775</v>
      </c>
      <c r="I97" s="31"/>
      <c r="J97" s="31">
        <f t="shared" si="5"/>
        <v>1117.75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0.74517</v>
      </c>
      <c r="I98" s="26">
        <f>I99+I100+I101+I102</f>
        <v>0</v>
      </c>
      <c r="J98" s="23">
        <f>J99+J100+J101+J102</f>
        <v>745.17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0.74517</v>
      </c>
      <c r="I99" s="31">
        <v>0</v>
      </c>
      <c r="J99" s="31">
        <f>ROUND(H99*1000,2)</f>
        <v>745.17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5.0298830000000025</v>
      </c>
      <c r="I103" s="25">
        <f>I104+I105+I106+I107+I108</f>
        <v>18.629193000000004</v>
      </c>
      <c r="J103" s="23">
        <f>J104+J105+J106+J107+J108</f>
        <v>5029.88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1.2109000000000001</v>
      </c>
      <c r="I106" s="31"/>
      <c r="J106" s="31">
        <f>ROUND(H106*1000,2)</f>
        <v>1210.9000000000001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3.8189830000000025</v>
      </c>
      <c r="I108" s="34">
        <f>J197-I138-H181</f>
        <v>18.629193000000004</v>
      </c>
      <c r="J108" s="31">
        <f>ROUND(H108*1000,2)</f>
        <v>3818.98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67.205556999999985</v>
      </c>
      <c r="I109" s="71">
        <f>I110+I111+I112+I113+I114+I115+I116+I117+I118+I119+I120+I121+I122+I123+I124+I125+I126+I127+I128+I129+I130+I131+I132+I133+I134+I135+I136+I137+I138</f>
        <v>67.207556999999994</v>
      </c>
      <c r="J109" s="72">
        <f>J110+J111+J112+J113+J114+J115+J116+J117+J118+J119+J120+J121+J122+J123+J124+J125+J126+J127+J128+J129+J130+J131+J132+J133+J134+J135+J136+J137+J138</f>
        <v>63236.729999999996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2834.88</v>
      </c>
      <c r="H110" s="33">
        <f>ROUND(($I$138*0.05),5)</f>
        <v>2.8348800000000001</v>
      </c>
      <c r="I110" s="31"/>
      <c r="J110" s="31">
        <f t="shared" ref="J110:J137" si="6">ROUND(H110*1000,2)</f>
        <v>2834.88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14174.390000000001</v>
      </c>
      <c r="H111" s="33">
        <f>ROUND(($I$138*0.25),5)</f>
        <v>14.174390000000001</v>
      </c>
      <c r="I111" s="31"/>
      <c r="J111" s="31">
        <f t="shared" si="6"/>
        <v>14174.39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6803.71</v>
      </c>
      <c r="H116" s="32">
        <f>ROUND(($I$138*0.12),5)</f>
        <v>6.8037099999999997</v>
      </c>
      <c r="I116" s="31"/>
      <c r="J116" s="31">
        <f t="shared" si="6"/>
        <v>6803.71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10508</v>
      </c>
      <c r="H121" s="34">
        <v>10.507999999999999</v>
      </c>
      <c r="I121" s="31">
        <v>10.51</v>
      </c>
      <c r="J121" s="31">
        <f t="shared" si="6"/>
        <v>10508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8504.630000000001</v>
      </c>
      <c r="H125" s="32">
        <f>ROUND(($I$138*0.15),5)</f>
        <v>8.5046300000000006</v>
      </c>
      <c r="I125" s="31"/>
      <c r="J125" s="31">
        <f t="shared" si="6"/>
        <v>8504.6299999999992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6236.73</v>
      </c>
      <c r="H126" s="32">
        <f>ROUND(($I$138*0.11),5)</f>
        <v>6.2367299999999997</v>
      </c>
      <c r="I126" s="31"/>
      <c r="J126" s="31">
        <f t="shared" si="6"/>
        <v>6236.73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3968.83</v>
      </c>
      <c r="H128" s="32">
        <f>ROUND(($I$138*0.07),5)</f>
        <v>3.9688300000000001</v>
      </c>
      <c r="I128" s="31"/>
      <c r="J128" s="31">
        <f t="shared" si="6"/>
        <v>3968.83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10205.56</v>
      </c>
      <c r="H129" s="32">
        <f>ROUND(($I$138*0.18),5)</f>
        <v>10.20556</v>
      </c>
      <c r="I129" s="31"/>
      <c r="J129" s="31">
        <f t="shared" si="6"/>
        <v>10205.56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3.9688269999999948</v>
      </c>
      <c r="I138" s="34">
        <f>J197*0.7</f>
        <v>56.697556999999996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121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v>0</v>
      </c>
      <c r="D142" s="28" t="s">
        <v>121</v>
      </c>
      <c r="E142" s="18" t="s">
        <v>31</v>
      </c>
      <c r="F142" s="40">
        <v>0</v>
      </c>
      <c r="G142" s="31"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v>0</v>
      </c>
      <c r="D143" s="28" t="s">
        <v>121</v>
      </c>
      <c r="E143" s="36" t="s">
        <v>31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v>0</v>
      </c>
      <c r="D144" s="28" t="s">
        <v>121</v>
      </c>
      <c r="E144" s="36" t="s">
        <v>31</v>
      </c>
      <c r="F144" s="40">
        <v>0</v>
      </c>
      <c r="G144" s="40">
        <v>0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v>0</v>
      </c>
      <c r="D145" s="28" t="s">
        <v>121</v>
      </c>
      <c r="E145" s="36" t="s">
        <v>31</v>
      </c>
      <c r="F145" s="40">
        <v>0</v>
      </c>
      <c r="G145" s="40">
        <v>0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v>0</v>
      </c>
      <c r="D146" s="28" t="s">
        <v>121</v>
      </c>
      <c r="E146" s="18" t="s">
        <v>31</v>
      </c>
      <c r="F146" s="40">
        <v>0</v>
      </c>
      <c r="G146" s="31">
        <v>0</v>
      </c>
      <c r="H146" s="34"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v>0</v>
      </c>
      <c r="D147" s="28" t="s">
        <v>121</v>
      </c>
      <c r="E147" s="36" t="s">
        <v>31</v>
      </c>
      <c r="F147" s="40">
        <v>0</v>
      </c>
      <c r="G147" s="40">
        <v>0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v>0</v>
      </c>
      <c r="D148" s="28" t="s">
        <v>121</v>
      </c>
      <c r="E148" s="36" t="s">
        <v>31</v>
      </c>
      <c r="F148" s="40">
        <v>0</v>
      </c>
      <c r="G148" s="40">
        <v>0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121</v>
      </c>
      <c r="E149" s="36" t="s">
        <v>31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0</v>
      </c>
      <c r="I151" s="72">
        <f>I152+I153+I154</f>
        <v>0</v>
      </c>
      <c r="J151" s="72">
        <f>J152+J153+J154</f>
        <v>0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v>0</v>
      </c>
      <c r="D152" s="28" t="s">
        <v>92</v>
      </c>
      <c r="E152" s="36" t="s">
        <v>59</v>
      </c>
      <c r="F152" s="40">
        <v>0</v>
      </c>
      <c r="G152" s="40">
        <v>0</v>
      </c>
      <c r="H152" s="32">
        <f>ROUND((C152*F152*G152/1000),5)</f>
        <v>0</v>
      </c>
      <c r="I152" s="35"/>
      <c r="J152" s="31"/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/>
      <c r="J153" s="39"/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8.5679999999999996</v>
      </c>
      <c r="I165" s="72">
        <f>I166+I167+I168</f>
        <v>8.57</v>
      </c>
      <c r="J165" s="72">
        <f>J166+J167+J168</f>
        <v>8568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1</v>
      </c>
      <c r="D166" s="30" t="s">
        <v>32</v>
      </c>
      <c r="E166" s="18" t="s">
        <v>59</v>
      </c>
      <c r="F166" s="31">
        <f>IF(H166&gt;0,1,0)</f>
        <v>1</v>
      </c>
      <c r="G166" s="31">
        <f>J166</f>
        <v>8568</v>
      </c>
      <c r="H166" s="34">
        <v>8.5679999999999996</v>
      </c>
      <c r="I166" s="31">
        <v>8.57</v>
      </c>
      <c r="J166" s="31">
        <f>ROUND(H166*1000,2)</f>
        <v>8568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20.67</v>
      </c>
      <c r="I169" s="72">
        <f>I170+I171+I172</f>
        <v>20.67</v>
      </c>
      <c r="J169" s="72">
        <f>J170+J171+J172</f>
        <v>20670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20670</v>
      </c>
      <c r="H170" s="32">
        <v>20.67</v>
      </c>
      <c r="I170" s="35">
        <v>20.67</v>
      </c>
      <c r="J170" s="31">
        <f>ROUND(H170*1000,2)</f>
        <v>20670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21.004000000000001</v>
      </c>
      <c r="I173" s="72">
        <v>21</v>
      </c>
      <c r="J173" s="72">
        <f>ROUND(H173*1000,2)</f>
        <v>21004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4.2220000000000004</v>
      </c>
      <c r="I174" s="72">
        <v>4.22</v>
      </c>
      <c r="J174" s="72">
        <f>ROUND(H174*1000,2)</f>
        <v>4222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1.94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1.94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5.6697600000000001</v>
      </c>
      <c r="I178" s="72">
        <f>I179+I180+I181</f>
        <v>26.88</v>
      </c>
      <c r="J178" s="72">
        <f>J179+J180+J181</f>
        <v>5669.76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5.6697600000000001</v>
      </c>
      <c r="I181" s="31">
        <v>26.88</v>
      </c>
      <c r="J181" s="31">
        <f>ROUND(H181*1000,2)</f>
        <v>5669.76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227.94599999999997</v>
      </c>
      <c r="I194" s="62">
        <f>I10+I9+I42+I46+I109+I139+I151+I155+I160+I165+I169+I173+I174+I175+I178+I45</f>
        <v>301.97964000000002</v>
      </c>
      <c r="J194" s="63">
        <f ca="1">J10+J9+J42+J46+J109+J139+J151+J155+J160+J165+J169+J173+J174+J175+J178+J45</f>
        <v>195178.92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227.946</v>
      </c>
      <c r="I195" s="31">
        <f>J195/1000</f>
        <v>332.66363999999999</v>
      </c>
      <c r="J195" s="31">
        <v>332663.64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301.97964000000002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30.683999999999969</v>
      </c>
      <c r="J197" s="82">
        <v>80.996510000000001</v>
      </c>
    </row>
    <row r="198" spans="1:75" hidden="1" x14ac:dyDescent="0.25">
      <c r="H198" s="49">
        <f>H9+H10+H42+H45+H46+H109+H139+H151+H155+H160+H165+H169+H173+H174+H175+H178+H182</f>
        <v>227.94599999999997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>
    <tabColor rgb="FFFFC000"/>
    <pageSetUpPr fitToPage="1"/>
  </sheetPr>
  <dimension ref="A1:CQ209"/>
  <sheetViews>
    <sheetView topLeftCell="A179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508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v>822.94</v>
      </c>
      <c r="I9" s="72">
        <v>822.94</v>
      </c>
      <c r="J9" s="72">
        <f>ROUND(H9*1000,2)</f>
        <v>822940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1335.43102</v>
      </c>
      <c r="I10" s="76">
        <f>I11+I12+I13+I14+I15+I16+I20+I31+I35+I38+I39+I40+I41+I19</f>
        <v>1335.43102</v>
      </c>
      <c r="J10" s="72">
        <f>J11+J12+J13+J14+J15+J16+J20+J31+J35+J38+J39+J40+J41+J19</f>
        <v>1335431.0200000005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1093</v>
      </c>
      <c r="G11" s="31">
        <v>2.29</v>
      </c>
      <c r="H11" s="34">
        <f>ROUND((F11*G11*K11)/1000,5)</f>
        <v>748.38802999999996</v>
      </c>
      <c r="I11" s="31">
        <f t="shared" ref="I11:I30" si="0">H11</f>
        <v>748.38802999999996</v>
      </c>
      <c r="J11" s="31">
        <f>ROUND(F11*G11*K11,2)</f>
        <v>748388.03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3279-F11</f>
        <v>2186</v>
      </c>
      <c r="G12" s="31">
        <v>2</v>
      </c>
      <c r="H12" s="34">
        <f>ROUND((F12*G12*C12)/1000,5)</f>
        <v>227.34399999999999</v>
      </c>
      <c r="I12" s="31">
        <f t="shared" si="0"/>
        <v>227.34399999999999</v>
      </c>
      <c r="J12" s="31">
        <f>ROUND(F12*G12*K12,2)</f>
        <v>227344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21</v>
      </c>
      <c r="G13" s="31">
        <v>3.04</v>
      </c>
      <c r="H13" s="34">
        <f>ROUND((F13*G13*K13)/1000,5)</f>
        <v>19.088159999999998</v>
      </c>
      <c r="I13" s="31">
        <f t="shared" si="0"/>
        <v>19.088159999999998</v>
      </c>
      <c r="J13" s="31">
        <f>ROUND(F13*G13*K13,2)</f>
        <v>19088.16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21</v>
      </c>
      <c r="G14" s="31">
        <v>19.350000000000001</v>
      </c>
      <c r="H14" s="32">
        <f>ROUND((F14*G14*K14)/1000,5)</f>
        <v>21.130199999999999</v>
      </c>
      <c r="I14" s="31">
        <f t="shared" si="0"/>
        <v>21.130199999999999</v>
      </c>
      <c r="J14" s="31">
        <f>ROUND(F14*G14*K14,2)</f>
        <v>21130.2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8</v>
      </c>
      <c r="G15" s="31">
        <v>3.3</v>
      </c>
      <c r="H15" s="32">
        <f>ROUND((F15*G15*K15)/1000,5)</f>
        <v>7.8936000000000002</v>
      </c>
      <c r="I15" s="31">
        <f t="shared" si="0"/>
        <v>7.8936000000000002</v>
      </c>
      <c r="J15" s="31">
        <f>ROUND(F15*G15*K15,2)</f>
        <v>7893.6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110.56788</v>
      </c>
      <c r="I16" s="31">
        <f t="shared" si="0"/>
        <v>110.56788</v>
      </c>
      <c r="J16" s="31">
        <f>J17+J18</f>
        <v>110567.88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v>1093</v>
      </c>
      <c r="G17" s="31">
        <v>3.29</v>
      </c>
      <c r="H17" s="32">
        <f>ROUND((F17*G17*C17)/1000,5)</f>
        <v>43.15164</v>
      </c>
      <c r="I17" s="31">
        <f t="shared" si="0"/>
        <v>43.15164</v>
      </c>
      <c r="J17" s="31">
        <f>ROUND(F17*G17*K17,2)</f>
        <v>43151.64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v>2186</v>
      </c>
      <c r="G18" s="31">
        <v>2.57</v>
      </c>
      <c r="H18" s="32">
        <f>ROUND((F18*G18*C18)/1000,5)</f>
        <v>67.416240000000002</v>
      </c>
      <c r="I18" s="31">
        <f t="shared" si="0"/>
        <v>67.416240000000002</v>
      </c>
      <c r="J18" s="31">
        <f>ROUND(F18*G18*K18,2)</f>
        <v>67416.240000000005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176.4</v>
      </c>
      <c r="G19" s="31">
        <v>8.43</v>
      </c>
      <c r="H19" s="32">
        <f>ROUND((F19*G19*K19)/1000,5)</f>
        <v>1.48705</v>
      </c>
      <c r="I19" s="31">
        <f t="shared" si="0"/>
        <v>1.48705</v>
      </c>
      <c r="J19" s="31">
        <f>ROUND(F19*G19*K19,2)</f>
        <v>1487.05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34.847059999999999</v>
      </c>
      <c r="I20" s="31">
        <f t="shared" si="0"/>
        <v>34.847059999999999</v>
      </c>
      <c r="J20" s="31">
        <f>J21+J22+J23+J24+J25+J26+J27+J28+J29+J30</f>
        <v>34847.06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955</v>
      </c>
      <c r="G21" s="31">
        <v>2.81</v>
      </c>
      <c r="H21" s="32">
        <f t="shared" ref="H21:H30" si="1">ROUND((F21*G21*K21)/1000,5)</f>
        <v>27.147970000000001</v>
      </c>
      <c r="I21" s="31">
        <f t="shared" si="0"/>
        <v>27.147970000000001</v>
      </c>
      <c r="J21" s="31">
        <f t="shared" ref="J21:J30" si="2">ROUND(F21*G21*K21,2)</f>
        <v>27147.97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786</v>
      </c>
      <c r="G22" s="31">
        <v>1.75</v>
      </c>
      <c r="H22" s="32">
        <f t="shared" si="1"/>
        <v>0.14699999999999999</v>
      </c>
      <c r="I22" s="31">
        <f t="shared" si="0"/>
        <v>0.14699999999999999</v>
      </c>
      <c r="J22" s="31">
        <f t="shared" si="2"/>
        <v>147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787</v>
      </c>
      <c r="G23" s="31">
        <v>4.0999999999999996</v>
      </c>
      <c r="H23" s="32">
        <f t="shared" si="1"/>
        <v>1.15374</v>
      </c>
      <c r="I23" s="31">
        <f t="shared" si="0"/>
        <v>1.15374</v>
      </c>
      <c r="J23" s="31">
        <f t="shared" si="2"/>
        <v>1153.74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788</v>
      </c>
      <c r="G24" s="31">
        <v>4.08</v>
      </c>
      <c r="H24" s="32">
        <f t="shared" si="1"/>
        <v>0.10796</v>
      </c>
      <c r="I24" s="31">
        <f t="shared" si="0"/>
        <v>0.10796</v>
      </c>
      <c r="J24" s="31">
        <f t="shared" si="2"/>
        <v>107.96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789</v>
      </c>
      <c r="G25" s="31">
        <v>3.93</v>
      </c>
      <c r="H25" s="32">
        <f t="shared" si="1"/>
        <v>0.14443</v>
      </c>
      <c r="I25" s="31">
        <f t="shared" si="0"/>
        <v>0.14443</v>
      </c>
      <c r="J25" s="31">
        <f t="shared" si="2"/>
        <v>144.43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956</v>
      </c>
      <c r="G26" s="31">
        <v>2.64</v>
      </c>
      <c r="H26" s="32">
        <f t="shared" si="1"/>
        <v>4.3282800000000003</v>
      </c>
      <c r="I26" s="31">
        <f t="shared" si="0"/>
        <v>4.3282800000000003</v>
      </c>
      <c r="J26" s="31">
        <f t="shared" si="2"/>
        <v>4328.28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783</v>
      </c>
      <c r="G27" s="31">
        <v>5.07</v>
      </c>
      <c r="H27" s="32">
        <f t="shared" si="1"/>
        <v>0.3407</v>
      </c>
      <c r="I27" s="31">
        <f t="shared" si="0"/>
        <v>0.3407</v>
      </c>
      <c r="J27" s="31">
        <f t="shared" si="2"/>
        <v>340.7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686</v>
      </c>
      <c r="G28" s="31">
        <v>2.52</v>
      </c>
      <c r="H28" s="32">
        <f t="shared" si="1"/>
        <v>5.2920000000000002E-2</v>
      </c>
      <c r="I28" s="31">
        <f t="shared" si="0"/>
        <v>5.2920000000000002E-2</v>
      </c>
      <c r="J28" s="31">
        <f t="shared" si="2"/>
        <v>52.92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750</v>
      </c>
      <c r="G29" s="31">
        <v>2.0499999999999998</v>
      </c>
      <c r="H29" s="32">
        <f t="shared" si="1"/>
        <v>3.014E-2</v>
      </c>
      <c r="I29" s="31">
        <f t="shared" si="0"/>
        <v>3.014E-2</v>
      </c>
      <c r="J29" s="31">
        <f t="shared" si="2"/>
        <v>30.14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v>16</v>
      </c>
      <c r="G30" s="31">
        <v>3.63</v>
      </c>
      <c r="H30" s="34">
        <f t="shared" si="1"/>
        <v>1.39392</v>
      </c>
      <c r="I30" s="31">
        <f t="shared" si="0"/>
        <v>1.39392</v>
      </c>
      <c r="J30" s="31">
        <f t="shared" si="2"/>
        <v>1393.92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17.860859999999999</v>
      </c>
      <c r="I31" s="31">
        <f>I32+I33+I34</f>
        <v>17.860859999999999</v>
      </c>
      <c r="J31" s="31">
        <f>J32+J33+J34</f>
        <v>17860.86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4443</v>
      </c>
      <c r="G32" s="31">
        <v>2.0099999999999998</v>
      </c>
      <c r="H32" s="32">
        <f>ROUND(F32*G32*K32/1000,5)</f>
        <v>17.860859999999999</v>
      </c>
      <c r="I32" s="31">
        <f>H32</f>
        <v>17.860859999999999</v>
      </c>
      <c r="J32" s="31">
        <f>ROUND(H32*1000,2)</f>
        <v>17860.86</v>
      </c>
      <c r="K32" s="3">
        <v>2</v>
      </c>
      <c r="L32" s="38"/>
      <c r="M32" s="38">
        <v>4443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0</v>
      </c>
      <c r="G33" s="31">
        <v>7.67</v>
      </c>
      <c r="H33" s="32">
        <f>ROUND(G33*F33*K33/1000,5)</f>
        <v>0</v>
      </c>
      <c r="I33" s="31">
        <f>H33</f>
        <v>0</v>
      </c>
      <c r="J33" s="31">
        <f>ROUND(H33*1000,2)</f>
        <v>0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2024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v>4554</v>
      </c>
      <c r="G38" s="31">
        <v>1.65</v>
      </c>
      <c r="H38" s="32">
        <f>ROUND((F38*G38*K38)/1000,5)</f>
        <v>7.5141</v>
      </c>
      <c r="I38" s="31">
        <f>H38</f>
        <v>7.5141</v>
      </c>
      <c r="J38" s="31">
        <f>ROUND(F38*G38*K38,2)</f>
        <v>7514.1</v>
      </c>
      <c r="K38" s="3">
        <v>1</v>
      </c>
      <c r="L38" s="38">
        <f>M37+M38</f>
        <v>4554</v>
      </c>
      <c r="M38" s="38">
        <v>2530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56</v>
      </c>
      <c r="G39" s="31">
        <v>8.32</v>
      </c>
      <c r="H39" s="32">
        <f>ROUND((F39*G39*K39)/1000,5)</f>
        <v>139.31008</v>
      </c>
      <c r="I39" s="31">
        <f>H39</f>
        <v>139.31008</v>
      </c>
      <c r="J39" s="31">
        <f>ROUND(F39*G39*K39,2)</f>
        <v>139310.07999999999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61.64105</v>
      </c>
      <c r="I42" s="72">
        <f>I43+I44</f>
        <v>61.64105</v>
      </c>
      <c r="J42" s="72">
        <f>J43+J44</f>
        <v>61641.05</v>
      </c>
      <c r="K42" s="73"/>
      <c r="Q42" s="74" t="s">
        <v>327</v>
      </c>
      <c r="R42" s="74">
        <v>191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v>0.76</v>
      </c>
      <c r="G43" s="31">
        <v>222.21</v>
      </c>
      <c r="H43" s="32">
        <f>ROUND((F43*G43*K43)/1000,5)</f>
        <v>61.64105</v>
      </c>
      <c r="I43" s="31">
        <f>H43</f>
        <v>61.64105</v>
      </c>
      <c r="J43" s="31">
        <f>ROUND(H43*1000,2)</f>
        <v>61641.05</v>
      </c>
      <c r="K43" s="3">
        <v>365</v>
      </c>
      <c r="L43" s="38"/>
      <c r="M43" s="38"/>
      <c r="N43" s="4">
        <f>ROUND(R42*1.45/365,3)</f>
        <v>0.75900000000000001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899.89138300000047</v>
      </c>
      <c r="I46" s="71">
        <f>I47+I53+I63+I68+I77+I85+I98+I103</f>
        <v>899.89138300000036</v>
      </c>
      <c r="J46" s="72">
        <f>J47+J53+J63+J68+J77+J85+J98+J103</f>
        <v>872894.64000000013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44.994569999999996</v>
      </c>
      <c r="I47" s="25">
        <f>I48+I49+I50+I51+I52</f>
        <v>0</v>
      </c>
      <c r="J47" s="23">
        <f>J48+J49+J50+J51+J52</f>
        <v>44994.570000000007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26.996739999999999</v>
      </c>
      <c r="I49" s="31"/>
      <c r="J49" s="31">
        <f>ROUND(H49*1000,2)</f>
        <v>26996.74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17.99783</v>
      </c>
      <c r="I50" s="31"/>
      <c r="J50" s="31">
        <f>ROUND(H50*1000,2)</f>
        <v>17997.830000000002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62.992400000000004</v>
      </c>
      <c r="I53" s="26">
        <f>I54+I55+I56+I57+I58+I59+I60+I61+I62</f>
        <v>0</v>
      </c>
      <c r="J53" s="23">
        <f>J54+J55+J56+J57+J58+J59+J60+J61+J62</f>
        <v>62992.4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62.992400000000004</v>
      </c>
      <c r="I59" s="31"/>
      <c r="J59" s="31">
        <f t="shared" si="3"/>
        <v>62992.4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80.990219999999994</v>
      </c>
      <c r="I68" s="26">
        <f>I69+I70+I71+I72+I75+I76</f>
        <v>0</v>
      </c>
      <c r="J68" s="23">
        <f>J69+J70+J71+J72+J73+J74+J75+J76</f>
        <v>80990.22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80.990219999999994</v>
      </c>
      <c r="I76" s="31"/>
      <c r="J76" s="31">
        <f>ROUND(H76*1000,2)</f>
        <v>80990.22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125.98480000000001</v>
      </c>
      <c r="I77" s="26">
        <f>I78+I79+I80+I81+I82+I83+I84</f>
        <v>0</v>
      </c>
      <c r="J77" s="23">
        <f>J78+J79+J80+J81+J82+J83+J84</f>
        <v>98988.06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62.992400000000004</v>
      </c>
      <c r="I78" s="31"/>
      <c r="J78" s="31">
        <f t="shared" ref="J78:J83" si="4">ROUND(H78*1000,2)</f>
        <v>62992.4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35.995660000000001</v>
      </c>
      <c r="I81" s="31"/>
      <c r="J81" s="31">
        <f t="shared" si="4"/>
        <v>35995.660000000003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26.996739999999999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305.96306999999996</v>
      </c>
      <c r="I85" s="26">
        <f>I86+I87+I88+I89+I90+I91+I92+I93+I94+I95+I96+I97</f>
        <v>0</v>
      </c>
      <c r="J85" s="23">
        <f>J86+J87+J88+J89+J90+J91+J92+J93+J94+J95+J96+J97</f>
        <v>305963.07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107.98697</v>
      </c>
      <c r="I90" s="31"/>
      <c r="J90" s="31">
        <f t="shared" si="5"/>
        <v>107986.97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143.98262</v>
      </c>
      <c r="I96" s="31"/>
      <c r="J96" s="31">
        <f t="shared" si="5"/>
        <v>143982.62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53.993479999999998</v>
      </c>
      <c r="I97" s="31"/>
      <c r="J97" s="31">
        <f t="shared" si="5"/>
        <v>53993.48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35.995660000000001</v>
      </c>
      <c r="I98" s="26">
        <f>I99+I100+I101+I102</f>
        <v>0</v>
      </c>
      <c r="J98" s="23">
        <f>J99+J100+J101+J102</f>
        <v>35995.660000000003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35.995660000000001</v>
      </c>
      <c r="I99" s="31">
        <v>0</v>
      </c>
      <c r="J99" s="31">
        <f>ROUND(H99*1000,2)</f>
        <v>35995.660000000003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242.9706630000004</v>
      </c>
      <c r="I103" s="25">
        <f>I104+I105+I106+I107+I108</f>
        <v>899.89138300000036</v>
      </c>
      <c r="J103" s="23">
        <f>J104+J105+J106+J107+J108</f>
        <v>242970.66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58.492939999999997</v>
      </c>
      <c r="I106" s="31"/>
      <c r="J106" s="31">
        <f>ROUND(H106*1000,2)</f>
        <v>58492.94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184.4777230000004</v>
      </c>
      <c r="I108" s="34">
        <f>J197-I138-H181</f>
        <v>899.89138300000036</v>
      </c>
      <c r="J108" s="31">
        <f>ROUND(H108*1000,2)</f>
        <v>184477.72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2812.3538469999999</v>
      </c>
      <c r="I109" s="71">
        <f>I110+I111+I112+I113+I114+I115+I116+I117+I118+I119+I120+I121+I122+I123+I124+I125+I126+I127+I128+I129+I130+I131+I132+I133+I134+I135+I136+I137+I138</f>
        <v>2812.349847</v>
      </c>
      <c r="J109" s="72">
        <f>J110+J111+J112+J113+J114+J115+J116+J117+J118+J119+J120+J121+J122+J123+J124+J125+J126+J127+J128+J129+J130+J131+J132+J133+J134+J135+J136+J137+J138</f>
        <v>2620637.8499999996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136939.99</v>
      </c>
      <c r="H110" s="33">
        <f>ROUND(($I$138*0.05),5)</f>
        <v>136.93998999999999</v>
      </c>
      <c r="I110" s="31"/>
      <c r="J110" s="31">
        <f t="shared" ref="J110:J137" si="6">ROUND(H110*1000,2)</f>
        <v>136939.99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684699.96000000008</v>
      </c>
      <c r="H111" s="33">
        <f>ROUND(($I$138*0.25),5)</f>
        <v>684.69996000000003</v>
      </c>
      <c r="I111" s="31"/>
      <c r="J111" s="31">
        <f t="shared" si="6"/>
        <v>684699.96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328655.98</v>
      </c>
      <c r="H116" s="32">
        <f>ROUND(($I$138*0.12),5)</f>
        <v>328.65598</v>
      </c>
      <c r="I116" s="31"/>
      <c r="J116" s="31">
        <f t="shared" si="6"/>
        <v>328655.98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0</v>
      </c>
      <c r="D120" s="28" t="s">
        <v>32</v>
      </c>
      <c r="E120" s="18" t="s">
        <v>31</v>
      </c>
      <c r="F120" s="40">
        <f>C120</f>
        <v>0</v>
      </c>
      <c r="G120" s="31">
        <f>H120*1000</f>
        <v>0</v>
      </c>
      <c r="H120" s="34">
        <v>0</v>
      </c>
      <c r="I120" s="31">
        <v>0</v>
      </c>
      <c r="J120" s="31">
        <f t="shared" si="6"/>
        <v>0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73554</v>
      </c>
      <c r="H121" s="34">
        <v>73.554000000000002</v>
      </c>
      <c r="I121" s="31">
        <v>73.55</v>
      </c>
      <c r="J121" s="31">
        <f t="shared" si="6"/>
        <v>73554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410819.98</v>
      </c>
      <c r="H125" s="32">
        <f>ROUND(($I$138*0.15),5)</f>
        <v>410.81997999999999</v>
      </c>
      <c r="I125" s="31"/>
      <c r="J125" s="31">
        <f t="shared" si="6"/>
        <v>410819.98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301267.98000000004</v>
      </c>
      <c r="H126" s="32">
        <f>ROUND(($I$138*0.11),5)</f>
        <v>301.26798000000002</v>
      </c>
      <c r="I126" s="31"/>
      <c r="J126" s="31">
        <f t="shared" si="6"/>
        <v>301267.98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191715.99</v>
      </c>
      <c r="H128" s="32">
        <f>ROUND(($I$138*0.07),5)</f>
        <v>191.71599000000001</v>
      </c>
      <c r="I128" s="31"/>
      <c r="J128" s="31">
        <f t="shared" si="6"/>
        <v>191715.99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492983.97</v>
      </c>
      <c r="H129" s="32">
        <f>ROUND(($I$138*0.18),5)</f>
        <v>492.98397</v>
      </c>
      <c r="I129" s="31"/>
      <c r="J129" s="31">
        <f t="shared" si="6"/>
        <v>492983.97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191.7159969999999</v>
      </c>
      <c r="I138" s="34">
        <f>J197*0.7</f>
        <v>2738.7998469999998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43.41516</v>
      </c>
      <c r="I139" s="72">
        <f>I140+I141+I142+I143+I144+I145+I146+I147+I148+I149+I150</f>
        <v>43.417160000000003</v>
      </c>
      <c r="J139" s="72">
        <f ca="1">J140+J141+J142+J143+J144+J145+J146+J147+J148+J149+J150</f>
        <v>43965.919999999998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1</v>
      </c>
      <c r="D142" s="28" t="s">
        <v>32</v>
      </c>
      <c r="E142" s="18" t="s">
        <v>31</v>
      </c>
      <c r="F142" s="40">
        <f>IF(H142&gt;0,1,0)</f>
        <v>1</v>
      </c>
      <c r="G142" s="31">
        <f>IF(F142&gt;0,J142/C142/F142,0)</f>
        <v>27638</v>
      </c>
      <c r="H142" s="34">
        <v>27.638000000000002</v>
      </c>
      <c r="I142" s="31">
        <v>27.64</v>
      </c>
      <c r="J142" s="31">
        <f t="shared" si="7"/>
        <v>27638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7</v>
      </c>
      <c r="G144" s="40">
        <v>9.1300000000000008</v>
      </c>
      <c r="H144" s="32">
        <f>ROUND((F144*G144*K144)/1000,5)</f>
        <v>3.3233199999999998</v>
      </c>
      <c r="I144" s="35">
        <f>H144</f>
        <v>3.3233199999999998</v>
      </c>
      <c r="J144" s="31">
        <f t="shared" si="7"/>
        <v>3323.32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7</v>
      </c>
      <c r="G145" s="40">
        <v>63.36</v>
      </c>
      <c r="H145" s="32">
        <f>ROUND((F145*G145*K145)/1000,5)</f>
        <v>5.3222399999999999</v>
      </c>
      <c r="I145" s="35">
        <f>H145</f>
        <v>5.3222399999999999</v>
      </c>
      <c r="J145" s="31">
        <f t="shared" si="7"/>
        <v>5322.24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7</v>
      </c>
      <c r="G147" s="40">
        <v>11.41</v>
      </c>
      <c r="H147" s="32">
        <f>ROUND((F147*G147*K147)/1000,5)</f>
        <v>0.95843999999999996</v>
      </c>
      <c r="I147" s="35">
        <f>H147</f>
        <v>0.95843999999999996</v>
      </c>
      <c r="J147" s="31">
        <f t="shared" si="7"/>
        <v>958.44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7</v>
      </c>
      <c r="G148" s="40">
        <v>881.88</v>
      </c>
      <c r="H148" s="32">
        <f>ROUND((F148*G148*K148)/1000,5)</f>
        <v>6.1731600000000002</v>
      </c>
      <c r="I148" s="35">
        <f>H148</f>
        <v>6.1731600000000002</v>
      </c>
      <c r="J148" s="31">
        <f t="shared" si="7"/>
        <v>6173.16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156.54288</v>
      </c>
      <c r="I151" s="72">
        <f>I152+I153+I154</f>
        <v>156.54</v>
      </c>
      <c r="J151" s="72">
        <f ca="1">J152+J153+J154</f>
        <v>156543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4</v>
      </c>
      <c r="G152" s="40">
        <f ca="1">IF(F152&gt;0,J152/C152/F152,0)</f>
        <v>3261.31</v>
      </c>
      <c r="H152" s="32">
        <f ca="1">ROUND((C152*F152*G152/1000),5)</f>
        <v>156.54288</v>
      </c>
      <c r="I152" s="35">
        <v>156.54</v>
      </c>
      <c r="J152" s="31">
        <f ca="1">ROUND(H152*1000,2)</f>
        <v>156543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230.875</v>
      </c>
      <c r="I169" s="72">
        <f>I170+I171+I172</f>
        <v>230.88</v>
      </c>
      <c r="J169" s="72">
        <f>J170+J171+J172</f>
        <v>230875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230875</v>
      </c>
      <c r="H170" s="32">
        <v>230.875</v>
      </c>
      <c r="I170" s="35">
        <v>230.88</v>
      </c>
      <c r="J170" s="31">
        <f>ROUND(H170*1000,2)</f>
        <v>230875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156.62100000000001</v>
      </c>
      <c r="I173" s="72">
        <v>106.62</v>
      </c>
      <c r="J173" s="72">
        <f>ROUND(H173*1000,2)</f>
        <v>156621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52.335000000000001</v>
      </c>
      <c r="I174" s="72">
        <v>52.34</v>
      </c>
      <c r="J174" s="72">
        <f>ROUND(H174*1000,2)</f>
        <v>52335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13.32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13.32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273.87997999999999</v>
      </c>
      <c r="I178" s="72">
        <f>I179+I180+I181</f>
        <v>301.05</v>
      </c>
      <c r="J178" s="72">
        <f>J179+J180+J181</f>
        <v>273879.98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273.87997999999999</v>
      </c>
      <c r="I181" s="31">
        <v>301.05</v>
      </c>
      <c r="J181" s="31">
        <f>ROUND(H181*1000,2)</f>
        <v>273879.98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6845.9263200000005</v>
      </c>
      <c r="I194" s="62">
        <f>I10+I9+I42+I46+I109+I139+I151+I155+I160+I165+I169+I173+I174+I175+I178+I45</f>
        <v>6836.4204600000003</v>
      </c>
      <c r="J194" s="63">
        <f ca="1">J10+J9+J42+J46+J109+J139+J151+J155+J160+J165+J169+J173+J174+J175+J178+J45</f>
        <v>2243730.83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f>J195/1000</f>
        <v>6845.9263200000005</v>
      </c>
      <c r="I195" s="31">
        <f>J195/1000</f>
        <v>6845.9263200000005</v>
      </c>
      <c r="J195" s="31">
        <v>6845926.3200000003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6836.4204600000003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9.5058600000002116</v>
      </c>
      <c r="J197" s="82">
        <v>3912.5712100000001</v>
      </c>
    </row>
    <row r="198" spans="1:75" hidden="1" x14ac:dyDescent="0.25">
      <c r="H198" s="49">
        <f>H9+H10+H42+H45+H46+H109+H139+H151+H155+H160+H165+H169+H173+H174+H175+H178+H182</f>
        <v>6845.9263200000005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5">
    <tabColor rgb="FF00B0F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409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509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397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78.844925999999987</v>
      </c>
      <c r="I9" s="72">
        <v>216.54</v>
      </c>
      <c r="J9" s="72">
        <f>ROUND(H9*1000,2)</f>
        <v>78844.929999999993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187.22790999999998</v>
      </c>
      <c r="I10" s="76">
        <f>I11+I12+I13+I14+I15+I16+I20+I31+I35+I38+I39+I40+I41+I19</f>
        <v>187.22790999999998</v>
      </c>
      <c r="J10" s="72">
        <f>J11+J12+J13+J14+J15+J16+J20+J31+J35+J38+J39+J40+J41+J19</f>
        <v>187227.91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114.88</v>
      </c>
      <c r="G11" s="31">
        <v>2.04</v>
      </c>
      <c r="H11" s="34">
        <f>ROUND((F11*G11*K11)/1000,5)</f>
        <v>70.072199999999995</v>
      </c>
      <c r="I11" s="31">
        <f>H11</f>
        <v>70.072199999999995</v>
      </c>
      <c r="J11" s="31">
        <f>ROUND(F11*G11*K11,2)</f>
        <v>70072.2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v>172.32</v>
      </c>
      <c r="G12" s="31">
        <v>1.78</v>
      </c>
      <c r="H12" s="34">
        <f>ROUND((F12*G12*C12)/1000,5)</f>
        <v>15.94994</v>
      </c>
      <c r="I12" s="31">
        <f>H12</f>
        <v>15.94994</v>
      </c>
      <c r="J12" s="31">
        <f>ROUND(F12*G12*K12,2)</f>
        <v>15949.94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0</v>
      </c>
      <c r="D13" s="30" t="s">
        <v>336</v>
      </c>
      <c r="E13" s="18" t="s">
        <v>335</v>
      </c>
      <c r="F13" s="40">
        <v>0</v>
      </c>
      <c r="G13" s="31">
        <v>0</v>
      </c>
      <c r="H13" s="34">
        <f>ROUND((F13*G13*K13)/1000,5)</f>
        <v>0</v>
      </c>
      <c r="I13" s="31"/>
      <c r="J13" s="31"/>
      <c r="K13" s="64"/>
      <c r="BW13" s="24"/>
    </row>
    <row r="14" spans="1:75" ht="24.75" customHeight="1" x14ac:dyDescent="0.25">
      <c r="A14" s="27" t="s">
        <v>388</v>
      </c>
      <c r="B14" s="28" t="s">
        <v>387</v>
      </c>
      <c r="C14" s="29">
        <v>0</v>
      </c>
      <c r="D14" s="30" t="s">
        <v>112</v>
      </c>
      <c r="E14" s="18" t="s">
        <v>102</v>
      </c>
      <c r="F14" s="31">
        <v>0</v>
      </c>
      <c r="G14" s="31">
        <v>0</v>
      </c>
      <c r="H14" s="32">
        <f>ROUND((F14*G14*K14)/1000,5)</f>
        <v>0</v>
      </c>
      <c r="I14" s="31"/>
      <c r="J14" s="31"/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ref="I15:I30" si="0">H15</f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9.1398499999999991</v>
      </c>
      <c r="I16" s="31">
        <f t="shared" si="0"/>
        <v>9.1398499999999991</v>
      </c>
      <c r="J16" s="31">
        <f>J17+J18</f>
        <v>9139.85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114.88</v>
      </c>
      <c r="G17" s="31">
        <v>2.88</v>
      </c>
      <c r="H17" s="32">
        <f>ROUND((F17*G17*C17)/1000,5)</f>
        <v>3.9702500000000001</v>
      </c>
      <c r="I17" s="31">
        <f t="shared" si="0"/>
        <v>3.9702500000000001</v>
      </c>
      <c r="J17" s="31">
        <f>ROUND(F17*G17*K17,2)</f>
        <v>3970.25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172.32</v>
      </c>
      <c r="G18" s="31">
        <v>2.5</v>
      </c>
      <c r="H18" s="32">
        <f>ROUND((F18*G18*C18)/1000,5)</f>
        <v>5.1696</v>
      </c>
      <c r="I18" s="31">
        <f t="shared" si="0"/>
        <v>5.1696</v>
      </c>
      <c r="J18" s="31">
        <f>ROUND(F18*G18*K18,2)</f>
        <v>5169.6000000000004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21</v>
      </c>
      <c r="G19" s="31">
        <v>8.43</v>
      </c>
      <c r="H19" s="32">
        <f>ROUND((F19*G19*K19)/1000,5)</f>
        <v>0.17702999999999999</v>
      </c>
      <c r="I19" s="31">
        <f t="shared" si="0"/>
        <v>0.17702999999999999</v>
      </c>
      <c r="J19" s="31">
        <f>ROUND(F19*G19*K19,2)</f>
        <v>177.03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15.59817</v>
      </c>
      <c r="I20" s="31">
        <f t="shared" si="0"/>
        <v>15.59817</v>
      </c>
      <c r="J20" s="31">
        <f>J21+J22+J23+J24+J25+J26+J27+J28+J29+J30</f>
        <v>15598.169999999998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867</v>
      </c>
      <c r="G21" s="31">
        <v>2.81</v>
      </c>
      <c r="H21" s="32">
        <f t="shared" ref="H21:H30" si="1">ROUND((F21*G21*K21)/1000,5)</f>
        <v>14.21017</v>
      </c>
      <c r="I21" s="31">
        <f t="shared" si="0"/>
        <v>14.21017</v>
      </c>
      <c r="J21" s="31">
        <f t="shared" ref="J21:J30" si="2">ROUND(F21*G21*K21,2)</f>
        <v>14210.17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75</v>
      </c>
      <c r="G22" s="31">
        <v>1.75</v>
      </c>
      <c r="H22" s="32">
        <f t="shared" si="1"/>
        <v>1.7500000000000002E-2</v>
      </c>
      <c r="I22" s="31">
        <f t="shared" si="0"/>
        <v>1.7500000000000002E-2</v>
      </c>
      <c r="J22" s="31">
        <f t="shared" si="2"/>
        <v>17.5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601</v>
      </c>
      <c r="G23" s="31">
        <v>4.0999999999999996</v>
      </c>
      <c r="H23" s="32">
        <f t="shared" si="1"/>
        <v>0.13735</v>
      </c>
      <c r="I23" s="31">
        <f t="shared" si="0"/>
        <v>0.13735</v>
      </c>
      <c r="J23" s="31">
        <f t="shared" si="2"/>
        <v>137.35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602</v>
      </c>
      <c r="G24" s="31">
        <v>4.08</v>
      </c>
      <c r="H24" s="32">
        <f t="shared" si="1"/>
        <v>1.289E-2</v>
      </c>
      <c r="I24" s="31">
        <f t="shared" si="0"/>
        <v>1.289E-2</v>
      </c>
      <c r="J24" s="31">
        <f t="shared" si="2"/>
        <v>12.89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603</v>
      </c>
      <c r="G25" s="31">
        <v>3.93</v>
      </c>
      <c r="H25" s="32">
        <f t="shared" si="1"/>
        <v>1.721E-2</v>
      </c>
      <c r="I25" s="31">
        <f t="shared" si="0"/>
        <v>1.721E-2</v>
      </c>
      <c r="J25" s="31">
        <f t="shared" si="2"/>
        <v>17.21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 t="s">
        <v>868</v>
      </c>
      <c r="G26" s="31">
        <v>2.64</v>
      </c>
      <c r="H26" s="32">
        <f t="shared" si="1"/>
        <v>0.45491999999999999</v>
      </c>
      <c r="I26" s="31">
        <f t="shared" si="0"/>
        <v>0.45491999999999999</v>
      </c>
      <c r="J26" s="31">
        <f t="shared" si="2"/>
        <v>454.92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317</v>
      </c>
      <c r="G27" s="31">
        <v>5.07</v>
      </c>
      <c r="H27" s="32">
        <f t="shared" si="1"/>
        <v>4.0559999999999999E-2</v>
      </c>
      <c r="I27" s="31">
        <f t="shared" si="0"/>
        <v>4.0559999999999999E-2</v>
      </c>
      <c r="J27" s="31">
        <f t="shared" si="2"/>
        <v>40.56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648</v>
      </c>
      <c r="G28" s="31">
        <v>2.52</v>
      </c>
      <c r="H28" s="32">
        <f t="shared" si="1"/>
        <v>6.3E-3</v>
      </c>
      <c r="I28" s="31">
        <f t="shared" si="0"/>
        <v>6.3E-3</v>
      </c>
      <c r="J28" s="31">
        <f t="shared" si="2"/>
        <v>6.3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607</v>
      </c>
      <c r="G29" s="31">
        <v>2.0499999999999998</v>
      </c>
      <c r="H29" s="32">
        <f t="shared" si="1"/>
        <v>4.3099999999999996E-3</v>
      </c>
      <c r="I29" s="31">
        <f t="shared" si="0"/>
        <v>4.3099999999999996E-3</v>
      </c>
      <c r="J29" s="31">
        <f t="shared" si="2"/>
        <v>4.3099999999999996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70.645079999999993</v>
      </c>
      <c r="I31" s="31">
        <f>I32+I33+I34</f>
        <v>70.645079999999993</v>
      </c>
      <c r="J31" s="31">
        <f>J32+J33+J34</f>
        <v>70645.08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982</v>
      </c>
      <c r="G32" s="31">
        <v>2.0099999999999998</v>
      </c>
      <c r="H32" s="32">
        <f>ROUND(F32*G32*K32/1000,5)</f>
        <v>3.9476399999999998</v>
      </c>
      <c r="I32" s="31">
        <f>H32</f>
        <v>3.9476399999999998</v>
      </c>
      <c r="J32" s="31">
        <f>ROUND(H32*1000,2)</f>
        <v>3947.64</v>
      </c>
      <c r="K32" s="3">
        <v>2</v>
      </c>
      <c r="L32" s="38"/>
      <c r="M32" s="38">
        <v>982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982</v>
      </c>
      <c r="G33" s="31">
        <v>7.67</v>
      </c>
      <c r="H33" s="32">
        <f>ROUND(G33*F33*K33/1000,5)</f>
        <v>22.59582</v>
      </c>
      <c r="I33" s="31">
        <f>H33</f>
        <v>22.59582</v>
      </c>
      <c r="J33" s="31">
        <f>ROUND(H33*1000,2)</f>
        <v>22595.82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3</v>
      </c>
      <c r="D34" s="30" t="s">
        <v>4</v>
      </c>
      <c r="E34" s="18" t="s">
        <v>31</v>
      </c>
      <c r="F34" s="31">
        <v>982</v>
      </c>
      <c r="G34" s="31">
        <v>14.97</v>
      </c>
      <c r="H34" s="32">
        <f>ROUND(G34*F34*K34/1000,5)</f>
        <v>44.101619999999997</v>
      </c>
      <c r="I34" s="31">
        <f>H34</f>
        <v>44.101619999999997</v>
      </c>
      <c r="J34" s="31">
        <f>ROUND(H34*1000,2)</f>
        <v>44101.62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457.6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1029.5999999999999</v>
      </c>
      <c r="G38" s="31">
        <v>1.65</v>
      </c>
      <c r="H38" s="32">
        <f>ROUND((F38*G38*K38)/1000,5)</f>
        <v>1.6988399999999999</v>
      </c>
      <c r="I38" s="31">
        <f>H38</f>
        <v>1.6988399999999999</v>
      </c>
      <c r="J38" s="31">
        <f>ROUND(F38*G38*K38,2)</f>
        <v>1698.84</v>
      </c>
      <c r="K38" s="3">
        <v>1</v>
      </c>
      <c r="L38" s="38">
        <f>M37+M38</f>
        <v>1029.5999999999999</v>
      </c>
      <c r="M38" s="38">
        <v>572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0</v>
      </c>
      <c r="G39" s="31">
        <v>8.32</v>
      </c>
      <c r="H39" s="32">
        <f>ROUND((F39*G39*K39)/1000,5)</f>
        <v>0</v>
      </c>
      <c r="I39" s="31"/>
      <c r="J39" s="31"/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0</v>
      </c>
      <c r="I42" s="72">
        <f>I43+I44</f>
        <v>0</v>
      </c>
      <c r="J42" s="72">
        <f>J43+J44</f>
        <v>0</v>
      </c>
      <c r="K42" s="73"/>
      <c r="Q42" s="74" t="s">
        <v>327</v>
      </c>
      <c r="R42" s="74">
        <v>41</v>
      </c>
    </row>
    <row r="43" spans="1:95" ht="24.75" customHeight="1" x14ac:dyDescent="0.25">
      <c r="A43" s="27" t="s">
        <v>326</v>
      </c>
      <c r="B43" s="28" t="s">
        <v>325</v>
      </c>
      <c r="C43" s="29">
        <v>0</v>
      </c>
      <c r="D43" s="30" t="s">
        <v>324</v>
      </c>
      <c r="E43" s="18" t="s">
        <v>323</v>
      </c>
      <c r="F43" s="31">
        <v>0</v>
      </c>
      <c r="G43" s="31">
        <v>0</v>
      </c>
      <c r="H43" s="32">
        <f>ROUND((F43*G43*K43)/1000,5)</f>
        <v>0</v>
      </c>
      <c r="I43" s="31"/>
      <c r="J43" s="31"/>
      <c r="L43" s="38"/>
      <c r="M43" s="38"/>
      <c r="N43" s="4">
        <f>ROUND(R42*1.45/365,3)</f>
        <v>0.16300000000000001</v>
      </c>
      <c r="O43" s="4" t="s">
        <v>322</v>
      </c>
      <c r="Q43" s="4" t="s">
        <v>321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48.580479200000013</v>
      </c>
      <c r="I46" s="71">
        <f>I47+I53+I63+I68+I77+I85+I98+I103</f>
        <v>48.580479200000013</v>
      </c>
      <c r="J46" s="72">
        <f>J47+J53+J63+J68+J77+J85+J98+J103</f>
        <v>47123.07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2.42902</v>
      </c>
      <c r="I47" s="25">
        <f>I48+I49+I50+I51+I52</f>
        <v>0</v>
      </c>
      <c r="J47" s="23">
        <f>J48+J49+J50+J51+J52</f>
        <v>2429.02</v>
      </c>
      <c r="K47" s="77"/>
      <c r="R47" s="79">
        <f>SUM(R45:R46)</f>
        <v>0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1.4574100000000001</v>
      </c>
      <c r="I49" s="31"/>
      <c r="J49" s="31">
        <f>ROUND(H49*1000,2)</f>
        <v>1457.41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0.97160999999999997</v>
      </c>
      <c r="I50" s="31"/>
      <c r="J50" s="31">
        <f>ROUND(H50*1000,2)</f>
        <v>971.61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3.40063</v>
      </c>
      <c r="I53" s="26">
        <f>I54+I55+I56+I57+I58+I59+I60+I61+I62</f>
        <v>0</v>
      </c>
      <c r="J53" s="23">
        <f>J54+J55+J56+J57+J58+J59+J60+J61+J62</f>
        <v>3400.63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3.40063</v>
      </c>
      <c r="I59" s="31"/>
      <c r="J59" s="31">
        <f t="shared" si="3"/>
        <v>3400.63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4.3722399999999997</v>
      </c>
      <c r="I68" s="26">
        <f>I69+I70+I71+I72+I75+I76</f>
        <v>0</v>
      </c>
      <c r="J68" s="23">
        <f>J69+J70+J71+J72+J73+J74+J75+J76</f>
        <v>4372.24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4.3722399999999997</v>
      </c>
      <c r="I76" s="31"/>
      <c r="J76" s="31">
        <f>ROUND(H76*1000,2)</f>
        <v>4372.24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6.8012600000000001</v>
      </c>
      <c r="I77" s="26">
        <f>I78+I79+I80+I81+I82+I83+I84</f>
        <v>0</v>
      </c>
      <c r="J77" s="23">
        <f>J78+J79+J80+J81+J82+J83+J84</f>
        <v>5343.85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3.40063</v>
      </c>
      <c r="I78" s="31"/>
      <c r="J78" s="31">
        <f t="shared" ref="J78:J83" si="4">ROUND(H78*1000,2)</f>
        <v>3400.63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1.9432199999999999</v>
      </c>
      <c r="I81" s="31"/>
      <c r="J81" s="31">
        <f t="shared" si="4"/>
        <v>1943.22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1.4574100000000001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16.51737</v>
      </c>
      <c r="I85" s="26">
        <f>I86+I87+I88+I89+I90+I91+I92+I93+I94+I95+I96+I97</f>
        <v>0</v>
      </c>
      <c r="J85" s="23">
        <f>J86+J87+J88+J89+J90+J91+J92+J93+J94+J95+J96+J97</f>
        <v>16517.370000000003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5.8296599999999996</v>
      </c>
      <c r="I90" s="31"/>
      <c r="J90" s="31">
        <f t="shared" si="5"/>
        <v>5829.66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7.7728799999999998</v>
      </c>
      <c r="I96" s="31"/>
      <c r="J96" s="31">
        <f t="shared" si="5"/>
        <v>7772.88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2.9148299999999998</v>
      </c>
      <c r="I97" s="31"/>
      <c r="J97" s="31">
        <f t="shared" si="5"/>
        <v>2914.83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1.9432199999999999</v>
      </c>
      <c r="I98" s="26">
        <f>I99+I100+I101+I102</f>
        <v>0</v>
      </c>
      <c r="J98" s="23">
        <f>J99+J100+J101+J102</f>
        <v>1943.22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1.9432199999999999</v>
      </c>
      <c r="I99" s="31">
        <v>0</v>
      </c>
      <c r="J99" s="31">
        <f>ROUND(H99*1000,2)</f>
        <v>1943.22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13.116739200000016</v>
      </c>
      <c r="I103" s="25">
        <f>I104+I105+I106+I107+I108</f>
        <v>48.580479200000013</v>
      </c>
      <c r="J103" s="23">
        <f>J104+J105+J106+J107+J108</f>
        <v>13116.74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3.1577299999999999</v>
      </c>
      <c r="I106" s="31"/>
      <c r="J106" s="31">
        <f>ROUND(H106*1000,2)</f>
        <v>3157.73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9.9590092000000148</v>
      </c>
      <c r="I108" s="34">
        <f>J197-I138-H181</f>
        <v>48.580479200000013</v>
      </c>
      <c r="J108" s="31">
        <f>ROUND(H108*1000,2)</f>
        <v>9959.01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181.22562480000002</v>
      </c>
      <c r="I109" s="71">
        <f>I110+I111+I112+I113+I114+I115+I116+I117+I118+I119+I120+I121+I122+I123+I124+I125+I126+I127+I128+I129+I130+I131+I132+I133+I134+I135+I136+I137+I138</f>
        <v>181.2336248</v>
      </c>
      <c r="J109" s="72">
        <f>J110+J111+J112+J113+J114+J115+J116+J117+J118+J119+J120+J121+J122+J123+J124+J125+J126+J127+J128+J129+J130+J131+J132+J133+J134+J135+J136+J137+J138</f>
        <v>170875.86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7392.68</v>
      </c>
      <c r="H110" s="33">
        <f>ROUND(($I$138*0.05),5)</f>
        <v>7.3926800000000004</v>
      </c>
      <c r="I110" s="31"/>
      <c r="J110" s="31">
        <f t="shared" ref="J110:J137" si="6">ROUND(H110*1000,2)</f>
        <v>7392.68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36963.410000000003</v>
      </c>
      <c r="H111" s="33">
        <f>ROUND(($I$138*0.25),5)</f>
        <v>36.963410000000003</v>
      </c>
      <c r="I111" s="31"/>
      <c r="J111" s="31">
        <f t="shared" si="6"/>
        <v>36963.410000000003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17742.43</v>
      </c>
      <c r="H116" s="32">
        <f>ROUND(($I$138*0.12),5)</f>
        <v>17.742429999999999</v>
      </c>
      <c r="I116" s="31"/>
      <c r="J116" s="31">
        <f t="shared" si="6"/>
        <v>17742.43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5535</v>
      </c>
      <c r="H120" s="34">
        <v>5.5350000000000001</v>
      </c>
      <c r="I120" s="31">
        <v>5.54</v>
      </c>
      <c r="J120" s="31">
        <f t="shared" si="6"/>
        <v>5535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27837</v>
      </c>
      <c r="H121" s="34">
        <v>27.837</v>
      </c>
      <c r="I121" s="31">
        <v>27.84</v>
      </c>
      <c r="J121" s="31">
        <f t="shared" si="6"/>
        <v>27837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22178.04</v>
      </c>
      <c r="H125" s="32">
        <f>ROUND(($I$138*0.15),5)</f>
        <v>22.178039999999999</v>
      </c>
      <c r="I125" s="31"/>
      <c r="J125" s="31">
        <f t="shared" si="6"/>
        <v>22178.04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16263.9</v>
      </c>
      <c r="H126" s="32">
        <f>ROUND(($I$138*0.11),5)</f>
        <v>16.2639</v>
      </c>
      <c r="I126" s="31"/>
      <c r="J126" s="31">
        <f t="shared" si="6"/>
        <v>16263.9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10349.75</v>
      </c>
      <c r="H128" s="32">
        <f>ROUND(($I$138*0.07),5)</f>
        <v>10.34975</v>
      </c>
      <c r="I128" s="31"/>
      <c r="J128" s="31">
        <f t="shared" si="6"/>
        <v>10349.75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26613.65</v>
      </c>
      <c r="H129" s="32">
        <f>ROUND(($I$138*0.18),5)</f>
        <v>26.61365</v>
      </c>
      <c r="I129" s="31"/>
      <c r="J129" s="31">
        <f t="shared" si="6"/>
        <v>26613.65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10.349764799999996</v>
      </c>
      <c r="I138" s="34">
        <f>J197*0.7</f>
        <v>147.85362480000001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0</v>
      </c>
      <c r="I139" s="72">
        <f>I140+I141+I142+I143+I144+I145+I146+I147+I148+I149+I150</f>
        <v>0</v>
      </c>
      <c r="J139" s="72">
        <f>J140+J141+J142+J143+J144+J145+J146+J147+J148+J149+J150</f>
        <v>0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/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>ROUND(H141*1000,2)</f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/>
      <c r="J142" s="31"/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v>0</v>
      </c>
      <c r="I143" s="35"/>
      <c r="J143" s="31"/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0</v>
      </c>
      <c r="D144" s="28" t="s">
        <v>112</v>
      </c>
      <c r="E144" s="36" t="s">
        <v>102</v>
      </c>
      <c r="F144" s="40">
        <v>0</v>
      </c>
      <c r="G144" s="40">
        <v>9.1300000000000008</v>
      </c>
      <c r="H144" s="32">
        <v>0</v>
      </c>
      <c r="I144" s="35"/>
      <c r="J144" s="31"/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0</v>
      </c>
      <c r="D145" s="28" t="s">
        <v>105</v>
      </c>
      <c r="E145" s="36" t="s">
        <v>102</v>
      </c>
      <c r="F145" s="40">
        <v>0</v>
      </c>
      <c r="G145" s="40">
        <v>63.36</v>
      </c>
      <c r="H145" s="32">
        <v>0</v>
      </c>
      <c r="I145" s="35"/>
      <c r="J145" s="31"/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>IF(F146&gt;0,1,0)</f>
        <v>0</v>
      </c>
      <c r="D146" s="28" t="s">
        <v>32</v>
      </c>
      <c r="E146" s="18" t="s">
        <v>31</v>
      </c>
      <c r="F146" s="40">
        <f>IF(H146&gt;0,1,0)</f>
        <v>0</v>
      </c>
      <c r="G146" s="31">
        <f>IF(F146&gt;0,J146/C146/F146,0)</f>
        <v>0</v>
      </c>
      <c r="H146" s="34">
        <f>J146</f>
        <v>0</v>
      </c>
      <c r="I146" s="31"/>
      <c r="J146" s="31"/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0</v>
      </c>
      <c r="D147" s="28" t="s">
        <v>105</v>
      </c>
      <c r="E147" s="36" t="s">
        <v>102</v>
      </c>
      <c r="F147" s="40">
        <v>0</v>
      </c>
      <c r="G147" s="40">
        <v>11.41</v>
      </c>
      <c r="H147" s="32">
        <v>0</v>
      </c>
      <c r="I147" s="35"/>
      <c r="J147" s="31"/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0</v>
      </c>
      <c r="D148" s="28" t="s">
        <v>37</v>
      </c>
      <c r="E148" s="36" t="s">
        <v>102</v>
      </c>
      <c r="F148" s="40">
        <v>0</v>
      </c>
      <c r="G148" s="40">
        <v>881.88</v>
      </c>
      <c r="H148" s="32">
        <v>0</v>
      </c>
      <c r="I148" s="35"/>
      <c r="J148" s="31"/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/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38.502960000000002</v>
      </c>
      <c r="I151" s="72">
        <f>I152+I153+I154</f>
        <v>38.5</v>
      </c>
      <c r="J151" s="72">
        <f ca="1">J152+J153+J154</f>
        <v>38503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1604.29</v>
      </c>
      <c r="H152" s="32">
        <f ca="1">ROUND((C152*F152*G152/1000),5)</f>
        <v>38.502960000000002</v>
      </c>
      <c r="I152" s="35">
        <v>38.5</v>
      </c>
      <c r="J152" s="31">
        <f ca="1">ROUND(H152*1000,2)</f>
        <v>38503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60.747999999999998</v>
      </c>
      <c r="I169" s="72">
        <f>I170+I171+I172</f>
        <v>60.75</v>
      </c>
      <c r="J169" s="72">
        <f>J170+J171+J172</f>
        <v>60748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60748</v>
      </c>
      <c r="H170" s="32">
        <v>60.747999999999998</v>
      </c>
      <c r="I170" s="35">
        <v>60.75</v>
      </c>
      <c r="J170" s="31">
        <f>ROUND(H170*1000,2)</f>
        <v>60748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167.29599999999999</v>
      </c>
      <c r="I173" s="72">
        <v>167.3</v>
      </c>
      <c r="J173" s="72">
        <f>ROUND(H173*1000,2)</f>
        <v>167296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11.238</v>
      </c>
      <c r="I174" s="72">
        <v>11.24</v>
      </c>
      <c r="J174" s="72">
        <f>ROUND(H174*1000,2)</f>
        <v>11238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/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14.785360000000001</v>
      </c>
      <c r="I178" s="72">
        <f>I179+I180+I181</f>
        <v>79.209999999999994</v>
      </c>
      <c r="J178" s="72">
        <f>J179+J180+J181</f>
        <v>14785.36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14.785360000000001</v>
      </c>
      <c r="I181" s="31">
        <v>79.209999999999994</v>
      </c>
      <c r="J181" s="31">
        <f>ROUND(H181*1000,2)</f>
        <v>14785.36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788.44925999999998</v>
      </c>
      <c r="I194" s="62">
        <f>I10+I9+I42+I46+I109+I139+I151+I155+I160+I165+I169+I173+I174+I175+I178+I45</f>
        <v>990.58201400000007</v>
      </c>
      <c r="J194" s="63">
        <f ca="1">J10+J9+J42+J46+J109+J139+J151+J155+J160+J165+J169+J173+J174+J175+J178+J45</f>
        <v>673721.88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788.44925999999987</v>
      </c>
      <c r="I195" s="31">
        <f>J195/1000</f>
        <v>1843.6939199999999</v>
      </c>
      <c r="J195" s="31">
        <v>1843693.92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990.58201400000007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853.11190599999986</v>
      </c>
      <c r="J197" s="82">
        <v>211.21946400000002</v>
      </c>
    </row>
    <row r="198" spans="1:75" hidden="1" x14ac:dyDescent="0.25">
      <c r="H198" s="49">
        <f>H9+H10+H42+H45+H46+H109+H139+H151+H155+H160+H165+H169+H173+H174+H175+H178+H182</f>
        <v>788.44925999999998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6">
    <tabColor rgb="FFFFC000"/>
    <pageSetUpPr fitToPage="1"/>
  </sheetPr>
  <dimension ref="A1:CQ209"/>
  <sheetViews>
    <sheetView topLeftCell="A183" zoomScale="77" zoomScaleNormal="77" workbookViewId="0">
      <selection activeCell="H186" sqref="H1:DI1048576"/>
    </sheetView>
  </sheetViews>
  <sheetFormatPr defaultColWidth="9.140625" defaultRowHeight="15.75" x14ac:dyDescent="0.25"/>
  <cols>
    <col min="1" max="1" width="11" style="8" customWidth="1"/>
    <col min="2" max="2" width="66.140625" style="4" customWidth="1"/>
    <col min="3" max="3" width="13.5703125" style="9" customWidth="1"/>
    <col min="4" max="4" width="16.140625" style="4" hidden="1" customWidth="1"/>
    <col min="5" max="5" width="3.7109375" style="4" hidden="1" customWidth="1"/>
    <col min="6" max="6" width="20.5703125" style="10" customWidth="1"/>
    <col min="7" max="7" width="17.140625" style="10" customWidth="1"/>
    <col min="8" max="8" width="18.140625" style="49" customWidth="1"/>
    <col min="9" max="9" width="23" style="4" hidden="1" customWidth="1"/>
    <col min="10" max="10" width="18" style="2" hidden="1" customWidth="1"/>
    <col min="11" max="11" width="14" style="3" hidden="1" customWidth="1"/>
    <col min="12" max="12" width="16.140625" style="4" hidden="1" customWidth="1"/>
    <col min="13" max="13" width="41" style="4" hidden="1" customWidth="1"/>
    <col min="14" max="14" width="15.5703125" style="4" hidden="1" customWidth="1"/>
    <col min="15" max="15" width="18.140625" style="4" hidden="1" customWidth="1"/>
    <col min="16" max="16" width="9.140625" style="4" hidden="1" customWidth="1"/>
    <col min="17" max="17" width="19.140625" style="4" hidden="1" customWidth="1"/>
    <col min="18" max="18" width="45" style="4" hidden="1" customWidth="1"/>
    <col min="19" max="73" width="9.140625" style="4" hidden="1" customWidth="1"/>
    <col min="74" max="74" width="15.7109375" style="4" hidden="1" customWidth="1"/>
    <col min="75" max="75" width="9.85546875" style="4" hidden="1" customWidth="1"/>
    <col min="76" max="94" width="9.140625" style="4" hidden="1" customWidth="1"/>
    <col min="95" max="110" width="0" style="4" hidden="1" customWidth="1"/>
    <col min="111" max="16384" width="9.140625" style="4"/>
  </cols>
  <sheetData>
    <row r="1" spans="1:75" ht="19.5" x14ac:dyDescent="0.25">
      <c r="A1" s="100" t="s">
        <v>419</v>
      </c>
      <c r="B1" s="100"/>
      <c r="C1" s="100"/>
      <c r="D1" s="100"/>
      <c r="E1" s="100"/>
      <c r="F1" s="100"/>
      <c r="G1" s="100"/>
      <c r="H1" s="100"/>
      <c r="I1" s="1"/>
    </row>
    <row r="2" spans="1:75" ht="19.5" x14ac:dyDescent="0.25">
      <c r="A2" s="100" t="s">
        <v>408</v>
      </c>
      <c r="B2" s="100"/>
      <c r="C2" s="100"/>
      <c r="D2" s="100"/>
      <c r="E2" s="100"/>
      <c r="F2" s="100"/>
      <c r="G2" s="100"/>
      <c r="H2" s="100"/>
      <c r="I2" s="1"/>
    </row>
    <row r="3" spans="1:75" ht="19.5" x14ac:dyDescent="0.25">
      <c r="A3" s="100" t="s">
        <v>407</v>
      </c>
      <c r="B3" s="100"/>
      <c r="C3" s="100"/>
      <c r="D3" s="100"/>
      <c r="E3" s="100"/>
      <c r="F3" s="100"/>
      <c r="G3" s="100"/>
      <c r="H3" s="100"/>
      <c r="I3" s="1"/>
    </row>
    <row r="4" spans="1:75" ht="19.5" x14ac:dyDescent="0.25">
      <c r="A4" s="100" t="s">
        <v>510</v>
      </c>
      <c r="B4" s="100"/>
      <c r="C4" s="100"/>
      <c r="D4" s="100"/>
      <c r="E4" s="100"/>
      <c r="F4" s="100"/>
      <c r="G4" s="100"/>
      <c r="H4" s="100"/>
      <c r="I4" s="1"/>
    </row>
    <row r="5" spans="1:75" ht="16.5" x14ac:dyDescent="0.25">
      <c r="A5" s="1"/>
      <c r="B5" s="1"/>
      <c r="C5" s="5"/>
      <c r="D5" s="1"/>
      <c r="E5" s="1"/>
      <c r="F5" s="6"/>
      <c r="G5" s="99"/>
      <c r="H5" s="99"/>
      <c r="I5" s="92"/>
    </row>
    <row r="6" spans="1:75" ht="16.5" x14ac:dyDescent="0.25">
      <c r="G6" s="11"/>
      <c r="H6" s="12"/>
      <c r="I6" s="92"/>
    </row>
    <row r="7" spans="1:75" ht="113.25" customHeight="1" x14ac:dyDescent="0.25">
      <c r="A7" s="13" t="s">
        <v>405</v>
      </c>
      <c r="B7" s="14" t="s">
        <v>404</v>
      </c>
      <c r="C7" s="14" t="s">
        <v>403</v>
      </c>
      <c r="D7" s="14"/>
      <c r="E7" s="14" t="s">
        <v>402</v>
      </c>
      <c r="F7" s="15" t="s">
        <v>401</v>
      </c>
      <c r="G7" s="15" t="s">
        <v>400</v>
      </c>
      <c r="H7" s="16" t="s">
        <v>399</v>
      </c>
      <c r="I7" s="14" t="s">
        <v>398</v>
      </c>
      <c r="J7" s="14" t="s">
        <v>417</v>
      </c>
      <c r="L7" s="17"/>
    </row>
    <row r="8" spans="1:75" s="96" customFormat="1" ht="19.5" customHeight="1" x14ac:dyDescent="0.25">
      <c r="A8" s="93" t="s">
        <v>970</v>
      </c>
      <c r="B8" s="94" t="s">
        <v>606</v>
      </c>
      <c r="C8" s="98" t="s">
        <v>329</v>
      </c>
      <c r="D8" s="98"/>
      <c r="E8" s="94">
        <v>4</v>
      </c>
      <c r="F8" s="94" t="s">
        <v>317</v>
      </c>
      <c r="G8" s="94" t="s">
        <v>314</v>
      </c>
      <c r="H8" s="94" t="s">
        <v>187</v>
      </c>
      <c r="I8" s="94">
        <v>7</v>
      </c>
      <c r="J8" s="27"/>
      <c r="K8" s="95"/>
    </row>
    <row r="9" spans="1:75" s="74" customFormat="1" ht="31.5" customHeight="1" x14ac:dyDescent="0.25">
      <c r="A9" s="65">
        <v>1</v>
      </c>
      <c r="B9" s="66" t="s">
        <v>396</v>
      </c>
      <c r="C9" s="67"/>
      <c r="D9" s="68"/>
      <c r="E9" s="69"/>
      <c r="F9" s="70"/>
      <c r="G9" s="70"/>
      <c r="H9" s="71">
        <f>H195*0.1</f>
        <v>92.148240000000015</v>
      </c>
      <c r="I9" s="72">
        <v>205.56</v>
      </c>
      <c r="J9" s="72">
        <f>ROUND(H9*1000,2)</f>
        <v>92148.24</v>
      </c>
      <c r="K9" s="73"/>
      <c r="BV9" s="74" t="s">
        <v>578</v>
      </c>
    </row>
    <row r="10" spans="1:75" s="74" customFormat="1" ht="58.5" customHeight="1" x14ac:dyDescent="0.25">
      <c r="A10" s="65">
        <v>2</v>
      </c>
      <c r="B10" s="68" t="s">
        <v>395</v>
      </c>
      <c r="C10" s="67"/>
      <c r="D10" s="68"/>
      <c r="E10" s="69"/>
      <c r="F10" s="70"/>
      <c r="G10" s="70"/>
      <c r="H10" s="75">
        <f>H11+H12+H13+H14+H15+H16+H19+H20+H31+H35+H38+H39</f>
        <v>241.41367000000002</v>
      </c>
      <c r="I10" s="76">
        <f>I11+I12+I13+I14+I15+I16+I20+I31+I35+I38+I39+I40+I41+I19</f>
        <v>241.41367000000005</v>
      </c>
      <c r="J10" s="72">
        <f>J11+J12+J13+J14+J15+J16+J20+J31+J35+J38+J39+J40+J41+J19</f>
        <v>241413.67000000004</v>
      </c>
      <c r="K10" s="73"/>
    </row>
    <row r="11" spans="1:75" ht="40.5" customHeight="1" x14ac:dyDescent="0.25">
      <c r="A11" s="27" t="s">
        <v>394</v>
      </c>
      <c r="B11" s="30" t="s">
        <v>393</v>
      </c>
      <c r="C11" s="29">
        <v>299</v>
      </c>
      <c r="D11" s="30" t="s">
        <v>336</v>
      </c>
      <c r="E11" s="18" t="s">
        <v>335</v>
      </c>
      <c r="F11" s="40">
        <v>130.75</v>
      </c>
      <c r="G11" s="31">
        <v>2.29</v>
      </c>
      <c r="H11" s="34">
        <f>ROUND((F11*G11*K11)/1000,5)</f>
        <v>89.525829999999999</v>
      </c>
      <c r="I11" s="31">
        <f t="shared" ref="I11:I30" si="0">H11</f>
        <v>89.525829999999999</v>
      </c>
      <c r="J11" s="31">
        <f>ROUND(F11*G11*K11,2)</f>
        <v>89525.83</v>
      </c>
      <c r="K11" s="64">
        <v>299</v>
      </c>
      <c r="BW11" s="24"/>
    </row>
    <row r="12" spans="1:75" ht="40.5" customHeight="1" x14ac:dyDescent="0.25">
      <c r="A12" s="27" t="s">
        <v>392</v>
      </c>
      <c r="B12" s="30" t="s">
        <v>391</v>
      </c>
      <c r="C12" s="29">
        <v>52</v>
      </c>
      <c r="D12" s="30" t="s">
        <v>112</v>
      </c>
      <c r="E12" s="18" t="s">
        <v>335</v>
      </c>
      <c r="F12" s="40">
        <f>523-F11</f>
        <v>392.25</v>
      </c>
      <c r="G12" s="31">
        <v>2</v>
      </c>
      <c r="H12" s="34">
        <f>ROUND((F12*G12*C12)/1000,5)</f>
        <v>40.793999999999997</v>
      </c>
      <c r="I12" s="31">
        <f t="shared" si="0"/>
        <v>40.793999999999997</v>
      </c>
      <c r="J12" s="31">
        <f>ROUND(F12*G12*K12,2)</f>
        <v>40794</v>
      </c>
      <c r="K12" s="64">
        <v>52</v>
      </c>
      <c r="BW12" s="24"/>
    </row>
    <row r="13" spans="1:75" ht="40.5" customHeight="1" x14ac:dyDescent="0.25">
      <c r="A13" s="27" t="s">
        <v>390</v>
      </c>
      <c r="B13" s="30" t="s">
        <v>389</v>
      </c>
      <c r="C13" s="29">
        <v>299</v>
      </c>
      <c r="D13" s="30" t="s">
        <v>336</v>
      </c>
      <c r="E13" s="18" t="s">
        <v>335</v>
      </c>
      <c r="F13" s="40">
        <v>6</v>
      </c>
      <c r="G13" s="31">
        <v>3.04</v>
      </c>
      <c r="H13" s="34">
        <f>ROUND((F13*G13*K13)/1000,5)</f>
        <v>5.4537599999999999</v>
      </c>
      <c r="I13" s="31">
        <f t="shared" si="0"/>
        <v>5.4537599999999999</v>
      </c>
      <c r="J13" s="31">
        <f>ROUND(F13*G13*K13,2)</f>
        <v>5453.76</v>
      </c>
      <c r="K13" s="64">
        <v>299</v>
      </c>
      <c r="BW13" s="24"/>
    </row>
    <row r="14" spans="1:75" ht="24.75" customHeight="1" x14ac:dyDescent="0.25">
      <c r="A14" s="27" t="s">
        <v>388</v>
      </c>
      <c r="B14" s="28" t="s">
        <v>387</v>
      </c>
      <c r="C14" s="29">
        <v>52</v>
      </c>
      <c r="D14" s="30" t="s">
        <v>112</v>
      </c>
      <c r="E14" s="18" t="s">
        <v>102</v>
      </c>
      <c r="F14" s="31">
        <v>6</v>
      </c>
      <c r="G14" s="31">
        <v>19.350000000000001</v>
      </c>
      <c r="H14" s="32">
        <f>ROUND((F14*G14*K14)/1000,5)</f>
        <v>6.0372000000000003</v>
      </c>
      <c r="I14" s="31">
        <f t="shared" si="0"/>
        <v>6.0372000000000003</v>
      </c>
      <c r="J14" s="31">
        <f>ROUND(F14*G14*K14,2)</f>
        <v>6037.2</v>
      </c>
      <c r="K14" s="3">
        <v>52</v>
      </c>
      <c r="L14" s="38"/>
      <c r="M14" s="38"/>
      <c r="BW14" s="24"/>
    </row>
    <row r="15" spans="1:75" ht="24.75" customHeight="1" x14ac:dyDescent="0.25">
      <c r="A15" s="27" t="s">
        <v>386</v>
      </c>
      <c r="B15" s="28" t="s">
        <v>385</v>
      </c>
      <c r="C15" s="29">
        <v>299</v>
      </c>
      <c r="D15" s="30" t="s">
        <v>336</v>
      </c>
      <c r="E15" s="18" t="s">
        <v>335</v>
      </c>
      <c r="F15" s="31">
        <f>ROUND(F152*2,2)</f>
        <v>4</v>
      </c>
      <c r="G15" s="31">
        <v>3.3</v>
      </c>
      <c r="H15" s="32">
        <f>ROUND((F15*G15*K15)/1000,5)</f>
        <v>3.9468000000000001</v>
      </c>
      <c r="I15" s="31">
        <f t="shared" si="0"/>
        <v>3.9468000000000001</v>
      </c>
      <c r="J15" s="31">
        <f>ROUND(F15*G15*K15,2)</f>
        <v>3946.8</v>
      </c>
      <c r="K15" s="3">
        <v>299</v>
      </c>
      <c r="L15" s="38"/>
      <c r="M15" s="38"/>
      <c r="BW15" s="24"/>
    </row>
    <row r="16" spans="1:75" ht="24.75" customHeight="1" x14ac:dyDescent="0.25">
      <c r="A16" s="27" t="s">
        <v>384</v>
      </c>
      <c r="B16" s="28" t="s">
        <v>383</v>
      </c>
      <c r="C16" s="29" t="s">
        <v>960</v>
      </c>
      <c r="D16" s="30">
        <v>0</v>
      </c>
      <c r="E16" s="18">
        <v>0</v>
      </c>
      <c r="F16" s="31" t="s">
        <v>960</v>
      </c>
      <c r="G16" s="31" t="s">
        <v>960</v>
      </c>
      <c r="H16" s="32">
        <f>H17+H18</f>
        <v>17.259</v>
      </c>
      <c r="I16" s="31">
        <f t="shared" si="0"/>
        <v>17.259</v>
      </c>
      <c r="J16" s="31">
        <f>J17+J18</f>
        <v>17259</v>
      </c>
      <c r="L16" s="38"/>
      <c r="M16" s="38"/>
      <c r="BW16" s="24"/>
    </row>
    <row r="17" spans="1:75" ht="31.5" x14ac:dyDescent="0.25">
      <c r="A17" s="27" t="s">
        <v>382</v>
      </c>
      <c r="B17" s="28" t="s">
        <v>381</v>
      </c>
      <c r="C17" s="29">
        <v>12</v>
      </c>
      <c r="D17" s="30" t="s">
        <v>105</v>
      </c>
      <c r="E17" s="18" t="s">
        <v>335</v>
      </c>
      <c r="F17" s="31">
        <f>F11</f>
        <v>130.75</v>
      </c>
      <c r="G17" s="31">
        <v>3.29</v>
      </c>
      <c r="H17" s="32">
        <f>ROUND((F17*G17*C17)/1000,5)</f>
        <v>5.1620100000000004</v>
      </c>
      <c r="I17" s="31">
        <f t="shared" si="0"/>
        <v>5.1620100000000004</v>
      </c>
      <c r="J17" s="31">
        <f>ROUND(F17*G17*K17,2)</f>
        <v>5162.01</v>
      </c>
      <c r="K17" s="3">
        <v>12</v>
      </c>
      <c r="L17" s="38"/>
      <c r="M17" s="38"/>
      <c r="BW17" s="24"/>
    </row>
    <row r="18" spans="1:75" ht="31.5" x14ac:dyDescent="0.25">
      <c r="A18" s="27" t="s">
        <v>380</v>
      </c>
      <c r="B18" s="28" t="s">
        <v>379</v>
      </c>
      <c r="C18" s="29">
        <v>12</v>
      </c>
      <c r="D18" s="30" t="s">
        <v>105</v>
      </c>
      <c r="E18" s="18" t="s">
        <v>335</v>
      </c>
      <c r="F18" s="31">
        <f>F12</f>
        <v>392.25</v>
      </c>
      <c r="G18" s="31">
        <v>2.57</v>
      </c>
      <c r="H18" s="32">
        <f>ROUND((F18*G18*C18)/1000,5)</f>
        <v>12.09699</v>
      </c>
      <c r="I18" s="31">
        <f t="shared" si="0"/>
        <v>12.09699</v>
      </c>
      <c r="J18" s="31">
        <f>ROUND(F18*G18*K18,2)</f>
        <v>12096.99</v>
      </c>
      <c r="K18" s="3">
        <v>12</v>
      </c>
      <c r="L18" s="38"/>
      <c r="M18" s="38"/>
      <c r="BW18" s="24"/>
    </row>
    <row r="19" spans="1:75" ht="24.75" customHeight="1" x14ac:dyDescent="0.25">
      <c r="A19" s="27" t="s">
        <v>378</v>
      </c>
      <c r="B19" s="28" t="s">
        <v>377</v>
      </c>
      <c r="C19" s="29">
        <v>1</v>
      </c>
      <c r="D19" s="30" t="s">
        <v>32</v>
      </c>
      <c r="E19" s="18" t="s">
        <v>335</v>
      </c>
      <c r="F19" s="31">
        <v>67.2</v>
      </c>
      <c r="G19" s="31">
        <v>8.43</v>
      </c>
      <c r="H19" s="32">
        <f>ROUND((F19*G19*K19)/1000,5)</f>
        <v>0.5665</v>
      </c>
      <c r="I19" s="31">
        <f t="shared" si="0"/>
        <v>0.5665</v>
      </c>
      <c r="J19" s="31">
        <f>ROUND(F19*G19*K19,2)</f>
        <v>566.5</v>
      </c>
      <c r="K19" s="3">
        <v>1</v>
      </c>
      <c r="L19" s="38"/>
      <c r="M19" s="38"/>
      <c r="BW19" s="24"/>
    </row>
    <row r="20" spans="1:75" ht="24.75" customHeight="1" x14ac:dyDescent="0.25">
      <c r="A20" s="27" t="s">
        <v>376</v>
      </c>
      <c r="B20" s="28" t="s">
        <v>375</v>
      </c>
      <c r="C20" s="29" t="s">
        <v>960</v>
      </c>
      <c r="D20" s="30">
        <v>0</v>
      </c>
      <c r="E20" s="18">
        <v>0</v>
      </c>
      <c r="F20" s="31" t="s">
        <v>960</v>
      </c>
      <c r="G20" s="31" t="s">
        <v>960</v>
      </c>
      <c r="H20" s="32">
        <f>H21+H22+H23+H24+H25+H26+H27+H28+H29+H30</f>
        <v>15.436110000000001</v>
      </c>
      <c r="I20" s="31">
        <f t="shared" si="0"/>
        <v>15.436110000000001</v>
      </c>
      <c r="J20" s="31">
        <f>J21+J22+J23+J24+J25+J26+J27+J28+J29+J30</f>
        <v>15436.11</v>
      </c>
      <c r="L20" s="38"/>
      <c r="M20" s="38"/>
      <c r="BW20" s="24"/>
    </row>
    <row r="21" spans="1:75" ht="24.75" customHeight="1" x14ac:dyDescent="0.25">
      <c r="A21" s="27" t="s">
        <v>374</v>
      </c>
      <c r="B21" s="28" t="s">
        <v>373</v>
      </c>
      <c r="C21" s="29">
        <v>1</v>
      </c>
      <c r="D21" s="30" t="s">
        <v>32</v>
      </c>
      <c r="E21" s="18" t="s">
        <v>335</v>
      </c>
      <c r="F21" s="31" t="s">
        <v>869</v>
      </c>
      <c r="G21" s="31">
        <v>2.81</v>
      </c>
      <c r="H21" s="32">
        <f t="shared" ref="H21:H30" si="1">ROUND((F21*G21*K21)/1000,5)</f>
        <v>13.47114</v>
      </c>
      <c r="I21" s="31">
        <f t="shared" si="0"/>
        <v>13.47114</v>
      </c>
      <c r="J21" s="31">
        <f t="shared" ref="J21:J30" si="2">ROUND(F21*G21*K21,2)</f>
        <v>13471.14</v>
      </c>
      <c r="K21" s="3">
        <v>1</v>
      </c>
      <c r="L21" s="38"/>
      <c r="M21" s="38"/>
      <c r="BW21" s="24"/>
    </row>
    <row r="22" spans="1:75" ht="31.5" x14ac:dyDescent="0.25">
      <c r="A22" s="27" t="s">
        <v>372</v>
      </c>
      <c r="B22" s="28" t="s">
        <v>371</v>
      </c>
      <c r="C22" s="29">
        <v>1</v>
      </c>
      <c r="D22" s="30" t="s">
        <v>32</v>
      </c>
      <c r="E22" s="18" t="s">
        <v>102</v>
      </c>
      <c r="F22" s="31" t="s">
        <v>618</v>
      </c>
      <c r="G22" s="31">
        <v>1.75</v>
      </c>
      <c r="H22" s="32">
        <f t="shared" si="1"/>
        <v>5.6000000000000001E-2</v>
      </c>
      <c r="I22" s="31">
        <f t="shared" si="0"/>
        <v>5.6000000000000001E-2</v>
      </c>
      <c r="J22" s="31">
        <f t="shared" si="2"/>
        <v>56</v>
      </c>
      <c r="K22" s="3">
        <v>1</v>
      </c>
      <c r="L22" s="38"/>
      <c r="M22" s="38"/>
      <c r="BW22" s="24"/>
    </row>
    <row r="23" spans="1:75" ht="31.5" x14ac:dyDescent="0.25">
      <c r="A23" s="27" t="s">
        <v>370</v>
      </c>
      <c r="B23" s="28" t="s">
        <v>369</v>
      </c>
      <c r="C23" s="29">
        <v>1</v>
      </c>
      <c r="D23" s="30" t="s">
        <v>32</v>
      </c>
      <c r="E23" s="18" t="s">
        <v>335</v>
      </c>
      <c r="F23" s="31" t="s">
        <v>619</v>
      </c>
      <c r="G23" s="31">
        <v>4.0999999999999996</v>
      </c>
      <c r="H23" s="32">
        <f t="shared" si="1"/>
        <v>0.43952000000000002</v>
      </c>
      <c r="I23" s="31">
        <f t="shared" si="0"/>
        <v>0.43952000000000002</v>
      </c>
      <c r="J23" s="31">
        <f t="shared" si="2"/>
        <v>439.52</v>
      </c>
      <c r="K23" s="3">
        <v>1</v>
      </c>
      <c r="L23" s="38"/>
      <c r="M23" s="38"/>
      <c r="BW23" s="24"/>
    </row>
    <row r="24" spans="1:75" ht="24.75" customHeight="1" x14ac:dyDescent="0.25">
      <c r="A24" s="27" t="s">
        <v>368</v>
      </c>
      <c r="B24" s="28" t="s">
        <v>367</v>
      </c>
      <c r="C24" s="29">
        <v>2</v>
      </c>
      <c r="D24" s="30" t="s">
        <v>32</v>
      </c>
      <c r="E24" s="18" t="s">
        <v>335</v>
      </c>
      <c r="F24" s="31" t="s">
        <v>620</v>
      </c>
      <c r="G24" s="31">
        <v>4.08</v>
      </c>
      <c r="H24" s="32">
        <f t="shared" si="1"/>
        <v>4.113E-2</v>
      </c>
      <c r="I24" s="31">
        <f t="shared" si="0"/>
        <v>4.113E-2</v>
      </c>
      <c r="J24" s="31">
        <f t="shared" si="2"/>
        <v>41.13</v>
      </c>
      <c r="K24" s="3">
        <v>2</v>
      </c>
      <c r="L24" s="38"/>
      <c r="M24" s="38"/>
      <c r="BW24" s="24"/>
    </row>
    <row r="25" spans="1:75" ht="24.75" customHeight="1" x14ac:dyDescent="0.25">
      <c r="A25" s="27" t="s">
        <v>366</v>
      </c>
      <c r="B25" s="28" t="s">
        <v>365</v>
      </c>
      <c r="C25" s="29">
        <v>1</v>
      </c>
      <c r="D25" s="30" t="s">
        <v>32</v>
      </c>
      <c r="E25" s="18" t="s">
        <v>335</v>
      </c>
      <c r="F25" s="31" t="s">
        <v>45</v>
      </c>
      <c r="G25" s="31">
        <v>3.93</v>
      </c>
      <c r="H25" s="32">
        <f t="shared" si="1"/>
        <v>5.5019999999999999E-2</v>
      </c>
      <c r="I25" s="31">
        <f t="shared" si="0"/>
        <v>5.5019999999999999E-2</v>
      </c>
      <c r="J25" s="31">
        <f t="shared" si="2"/>
        <v>55.02</v>
      </c>
      <c r="K25" s="3">
        <v>1</v>
      </c>
      <c r="L25" s="38"/>
      <c r="M25" s="38"/>
      <c r="BW25" s="24"/>
    </row>
    <row r="26" spans="1:75" ht="24.75" customHeight="1" x14ac:dyDescent="0.25">
      <c r="A26" s="27" t="s">
        <v>364</v>
      </c>
      <c r="B26" s="28" t="s">
        <v>363</v>
      </c>
      <c r="C26" s="29">
        <v>1</v>
      </c>
      <c r="D26" s="30" t="s">
        <v>32</v>
      </c>
      <c r="E26" s="18" t="s">
        <v>335</v>
      </c>
      <c r="F26" s="31">
        <v>196.13</v>
      </c>
      <c r="G26" s="31">
        <v>2.64</v>
      </c>
      <c r="H26" s="32">
        <f t="shared" si="1"/>
        <v>0.51778000000000002</v>
      </c>
      <c r="I26" s="31">
        <f t="shared" si="0"/>
        <v>0.51778000000000002</v>
      </c>
      <c r="J26" s="31">
        <f t="shared" si="2"/>
        <v>517.78</v>
      </c>
      <c r="K26" s="3">
        <v>1</v>
      </c>
      <c r="L26" s="38"/>
      <c r="M26" s="38"/>
      <c r="BW26" s="24"/>
    </row>
    <row r="27" spans="1:75" ht="24.75" customHeight="1" x14ac:dyDescent="0.25">
      <c r="A27" s="27" t="s">
        <v>362</v>
      </c>
      <c r="B27" s="28" t="s">
        <v>361</v>
      </c>
      <c r="C27" s="29">
        <v>2</v>
      </c>
      <c r="D27" s="30" t="s">
        <v>32</v>
      </c>
      <c r="E27" s="18" t="s">
        <v>335</v>
      </c>
      <c r="F27" s="31" t="s">
        <v>622</v>
      </c>
      <c r="G27" s="31">
        <v>5.07</v>
      </c>
      <c r="H27" s="32">
        <f t="shared" si="1"/>
        <v>0.12978999999999999</v>
      </c>
      <c r="I27" s="31">
        <f t="shared" si="0"/>
        <v>0.12978999999999999</v>
      </c>
      <c r="J27" s="31">
        <f t="shared" si="2"/>
        <v>129.79</v>
      </c>
      <c r="K27" s="3">
        <v>2</v>
      </c>
      <c r="L27" s="38"/>
      <c r="M27" s="38"/>
      <c r="BW27" s="24"/>
    </row>
    <row r="28" spans="1:75" ht="31.5" x14ac:dyDescent="0.25">
      <c r="A28" s="27" t="s">
        <v>360</v>
      </c>
      <c r="B28" s="28" t="s">
        <v>359</v>
      </c>
      <c r="C28" s="29">
        <v>1</v>
      </c>
      <c r="D28" s="30" t="s">
        <v>32</v>
      </c>
      <c r="E28" s="18" t="s">
        <v>335</v>
      </c>
      <c r="F28" s="31" t="s">
        <v>96</v>
      </c>
      <c r="G28" s="31">
        <v>2.52</v>
      </c>
      <c r="H28" s="32">
        <f t="shared" si="1"/>
        <v>2.0160000000000001E-2</v>
      </c>
      <c r="I28" s="31">
        <f t="shared" si="0"/>
        <v>2.0160000000000001E-2</v>
      </c>
      <c r="J28" s="31">
        <f t="shared" si="2"/>
        <v>20.16</v>
      </c>
      <c r="K28" s="3">
        <v>1</v>
      </c>
      <c r="L28" s="38"/>
      <c r="M28" s="38"/>
      <c r="BW28" s="24"/>
    </row>
    <row r="29" spans="1:75" ht="24.75" customHeight="1" x14ac:dyDescent="0.25">
      <c r="A29" s="27" t="s">
        <v>358</v>
      </c>
      <c r="B29" s="28" t="s">
        <v>357</v>
      </c>
      <c r="C29" s="29">
        <v>1</v>
      </c>
      <c r="D29" s="30" t="s">
        <v>32</v>
      </c>
      <c r="E29" s="18" t="s">
        <v>335</v>
      </c>
      <c r="F29" s="31" t="s">
        <v>598</v>
      </c>
      <c r="G29" s="31">
        <v>2.0499999999999998</v>
      </c>
      <c r="H29" s="32">
        <f t="shared" si="1"/>
        <v>8.6099999999999996E-3</v>
      </c>
      <c r="I29" s="31">
        <f t="shared" si="0"/>
        <v>8.6099999999999996E-3</v>
      </c>
      <c r="J29" s="31">
        <f t="shared" si="2"/>
        <v>8.61</v>
      </c>
      <c r="K29" s="3">
        <v>1</v>
      </c>
      <c r="L29" s="38"/>
      <c r="M29" s="38"/>
      <c r="BW29" s="24"/>
    </row>
    <row r="30" spans="1:75" ht="31.5" x14ac:dyDescent="0.25">
      <c r="A30" s="27" t="s">
        <v>356</v>
      </c>
      <c r="B30" s="28" t="s">
        <v>355</v>
      </c>
      <c r="C30" s="29">
        <v>24</v>
      </c>
      <c r="D30" s="28" t="s">
        <v>81</v>
      </c>
      <c r="E30" s="18" t="s">
        <v>335</v>
      </c>
      <c r="F30" s="40">
        <f>ROUND(F152*4,2)</f>
        <v>8</v>
      </c>
      <c r="G30" s="31">
        <v>3.63</v>
      </c>
      <c r="H30" s="34">
        <f t="shared" si="1"/>
        <v>0.69696000000000002</v>
      </c>
      <c r="I30" s="31">
        <f t="shared" si="0"/>
        <v>0.69696000000000002</v>
      </c>
      <c r="J30" s="31">
        <f t="shared" si="2"/>
        <v>696.96</v>
      </c>
      <c r="K30" s="3">
        <v>24</v>
      </c>
      <c r="BW30" s="24"/>
    </row>
    <row r="31" spans="1:75" ht="24.75" customHeight="1" x14ac:dyDescent="0.25">
      <c r="A31" s="27" t="s">
        <v>354</v>
      </c>
      <c r="B31" s="28" t="s">
        <v>353</v>
      </c>
      <c r="C31" s="29" t="s">
        <v>960</v>
      </c>
      <c r="D31" s="30">
        <v>0</v>
      </c>
      <c r="E31" s="18">
        <v>0</v>
      </c>
      <c r="F31" s="31" t="s">
        <v>960</v>
      </c>
      <c r="G31" s="31" t="s">
        <v>960</v>
      </c>
      <c r="H31" s="32">
        <f>H32+H33+H34</f>
        <v>21.29964</v>
      </c>
      <c r="I31" s="31">
        <f>I32+I33+I34</f>
        <v>21.29964</v>
      </c>
      <c r="J31" s="31">
        <f>J32+J33+J34</f>
        <v>21299.64</v>
      </c>
      <c r="L31" s="38"/>
      <c r="M31" s="38"/>
      <c r="BW31" s="24"/>
    </row>
    <row r="32" spans="1:75" ht="47.25" x14ac:dyDescent="0.25">
      <c r="A32" s="27" t="s">
        <v>352</v>
      </c>
      <c r="B32" s="28" t="s">
        <v>351</v>
      </c>
      <c r="C32" s="29">
        <v>2</v>
      </c>
      <c r="D32" s="30" t="s">
        <v>32</v>
      </c>
      <c r="E32" s="18" t="s">
        <v>335</v>
      </c>
      <c r="F32" s="31">
        <v>788</v>
      </c>
      <c r="G32" s="31">
        <v>2.0099999999999998</v>
      </c>
      <c r="H32" s="32">
        <f>ROUND(F32*G32*K32/1000,5)</f>
        <v>3.1677599999999999</v>
      </c>
      <c r="I32" s="31">
        <f>H32</f>
        <v>3.1677599999999999</v>
      </c>
      <c r="J32" s="31">
        <f>ROUND(H32*1000,2)</f>
        <v>3167.76</v>
      </c>
      <c r="K32" s="3">
        <v>2</v>
      </c>
      <c r="L32" s="38"/>
      <c r="M32" s="38">
        <v>788</v>
      </c>
      <c r="BW32" s="24"/>
    </row>
    <row r="33" spans="1:95" ht="24.75" customHeight="1" x14ac:dyDescent="0.25">
      <c r="A33" s="27" t="s">
        <v>350</v>
      </c>
      <c r="B33" s="28" t="s">
        <v>349</v>
      </c>
      <c r="C33" s="29">
        <v>3</v>
      </c>
      <c r="D33" s="30" t="s">
        <v>4</v>
      </c>
      <c r="E33" s="18" t="s">
        <v>31</v>
      </c>
      <c r="F33" s="31">
        <v>788</v>
      </c>
      <c r="G33" s="31">
        <v>7.67</v>
      </c>
      <c r="H33" s="32">
        <f>ROUND(G33*F33*K33/1000,5)</f>
        <v>18.131879999999999</v>
      </c>
      <c r="I33" s="31">
        <f>H33</f>
        <v>18.131879999999999</v>
      </c>
      <c r="J33" s="31">
        <f>ROUND(H33*1000,2)</f>
        <v>18131.88</v>
      </c>
      <c r="K33" s="3">
        <v>3</v>
      </c>
      <c r="L33" s="38"/>
      <c r="M33" s="38"/>
      <c r="BW33" s="24"/>
    </row>
    <row r="34" spans="1:95" ht="24.75" customHeight="1" x14ac:dyDescent="0.25">
      <c r="A34" s="27" t="s">
        <v>348</v>
      </c>
      <c r="B34" s="28" t="s">
        <v>347</v>
      </c>
      <c r="C34" s="29">
        <v>0</v>
      </c>
      <c r="D34" s="30" t="s">
        <v>4</v>
      </c>
      <c r="E34" s="18" t="s">
        <v>31</v>
      </c>
      <c r="F34" s="31">
        <v>0</v>
      </c>
      <c r="G34" s="31">
        <v>0</v>
      </c>
      <c r="H34" s="32">
        <f>ROUND(G34*F34*K34/1000,5)</f>
        <v>0</v>
      </c>
      <c r="I34" s="31">
        <f>H34</f>
        <v>0</v>
      </c>
      <c r="J34" s="31">
        <f>ROUND(H34*1000,2)</f>
        <v>0</v>
      </c>
      <c r="K34" s="3">
        <v>3</v>
      </c>
      <c r="L34" s="38"/>
      <c r="M34" s="38"/>
      <c r="BW34" s="24"/>
    </row>
    <row r="35" spans="1:95" ht="31.5" x14ac:dyDescent="0.25">
      <c r="A35" s="27" t="s">
        <v>346</v>
      </c>
      <c r="B35" s="28" t="s">
        <v>345</v>
      </c>
      <c r="C35" s="29" t="s">
        <v>960</v>
      </c>
      <c r="D35" s="30">
        <v>0</v>
      </c>
      <c r="E35" s="18">
        <v>0</v>
      </c>
      <c r="F35" s="31" t="s">
        <v>960</v>
      </c>
      <c r="G35" s="31" t="s">
        <v>960</v>
      </c>
      <c r="H35" s="32">
        <f>H36+H37</f>
        <v>0</v>
      </c>
      <c r="I35" s="31">
        <f>I36+I37</f>
        <v>0</v>
      </c>
      <c r="J35" s="31">
        <f>J36+J37</f>
        <v>0</v>
      </c>
      <c r="L35" s="38"/>
      <c r="M35" s="38"/>
      <c r="BW35" s="24"/>
    </row>
    <row r="36" spans="1:95" ht="24.75" customHeight="1" x14ac:dyDescent="0.25">
      <c r="A36" s="27" t="s">
        <v>344</v>
      </c>
      <c r="B36" s="28" t="s">
        <v>343</v>
      </c>
      <c r="C36" s="29">
        <v>0</v>
      </c>
      <c r="D36" s="30" t="s">
        <v>78</v>
      </c>
      <c r="E36" s="18" t="s">
        <v>102</v>
      </c>
      <c r="F36" s="31">
        <v>0</v>
      </c>
      <c r="G36" s="31">
        <v>0</v>
      </c>
      <c r="H36" s="32">
        <v>0</v>
      </c>
      <c r="I36" s="31">
        <v>0</v>
      </c>
      <c r="J36" s="31">
        <v>0</v>
      </c>
      <c r="L36" s="38"/>
      <c r="M36" s="38"/>
      <c r="BW36" s="24"/>
    </row>
    <row r="37" spans="1:95" ht="42" customHeight="1" x14ac:dyDescent="0.25">
      <c r="A37" s="27" t="s">
        <v>342</v>
      </c>
      <c r="B37" s="28" t="s">
        <v>341</v>
      </c>
      <c r="C37" s="29">
        <f>IF(F37&gt;0,2,0)</f>
        <v>0</v>
      </c>
      <c r="D37" s="30" t="s">
        <v>78</v>
      </c>
      <c r="E37" s="18" t="s">
        <v>102</v>
      </c>
      <c r="F37" s="31">
        <v>0</v>
      </c>
      <c r="G37" s="31">
        <v>0</v>
      </c>
      <c r="H37" s="32">
        <f>ROUND(G37*F37*C37/1000,5)</f>
        <v>0</v>
      </c>
      <c r="I37" s="31"/>
      <c r="J37" s="31"/>
      <c r="L37" s="38"/>
      <c r="M37" s="38">
        <v>348</v>
      </c>
      <c r="BW37" s="24"/>
    </row>
    <row r="38" spans="1:95" ht="24.75" customHeight="1" x14ac:dyDescent="0.25">
      <c r="A38" s="27" t="s">
        <v>340</v>
      </c>
      <c r="B38" s="28" t="s">
        <v>339</v>
      </c>
      <c r="C38" s="29">
        <v>1</v>
      </c>
      <c r="D38" s="30" t="s">
        <v>32</v>
      </c>
      <c r="E38" s="18" t="s">
        <v>335</v>
      </c>
      <c r="F38" s="31">
        <f>L38</f>
        <v>783</v>
      </c>
      <c r="G38" s="31">
        <v>1.65</v>
      </c>
      <c r="H38" s="32">
        <f>ROUND((F38*G38*K38)/1000,5)</f>
        <v>1.2919499999999999</v>
      </c>
      <c r="I38" s="31">
        <f>H38</f>
        <v>1.2919499999999999</v>
      </c>
      <c r="J38" s="31">
        <f>ROUND(F38*G38*K38,2)</f>
        <v>1291.95</v>
      </c>
      <c r="K38" s="3">
        <v>1</v>
      </c>
      <c r="L38" s="38">
        <f>M37+M38</f>
        <v>783</v>
      </c>
      <c r="M38" s="38">
        <v>435</v>
      </c>
      <c r="BW38" s="24"/>
    </row>
    <row r="39" spans="1:95" ht="24.75" customHeight="1" x14ac:dyDescent="0.25">
      <c r="A39" s="27" t="s">
        <v>338</v>
      </c>
      <c r="B39" s="28" t="s">
        <v>337</v>
      </c>
      <c r="C39" s="29">
        <f>IF(G39&gt;0,299,0)</f>
        <v>299</v>
      </c>
      <c r="D39" s="30" t="s">
        <v>336</v>
      </c>
      <c r="E39" s="18" t="s">
        <v>335</v>
      </c>
      <c r="F39" s="31">
        <v>16</v>
      </c>
      <c r="G39" s="31">
        <v>8.32</v>
      </c>
      <c r="H39" s="32">
        <f>ROUND((F39*G39*K39)/1000,5)</f>
        <v>39.802880000000002</v>
      </c>
      <c r="I39" s="31">
        <f>H39</f>
        <v>39.802880000000002</v>
      </c>
      <c r="J39" s="31">
        <f>ROUND(F39*G39*K39,2)</f>
        <v>39802.879999999997</v>
      </c>
      <c r="K39" s="3">
        <v>299</v>
      </c>
      <c r="L39" s="38"/>
      <c r="M39" s="38"/>
      <c r="BW39" s="24"/>
    </row>
    <row r="40" spans="1:95" ht="24.75" customHeight="1" x14ac:dyDescent="0.25">
      <c r="A40" s="27" t="s">
        <v>334</v>
      </c>
      <c r="B40" s="28" t="s">
        <v>333</v>
      </c>
      <c r="C40" s="29">
        <v>0</v>
      </c>
      <c r="D40" s="30" t="s">
        <v>332</v>
      </c>
      <c r="E40" s="18" t="s">
        <v>31</v>
      </c>
      <c r="F40" s="31">
        <v>0</v>
      </c>
      <c r="G40" s="31">
        <v>0</v>
      </c>
      <c r="H40" s="32">
        <f>ROUND(G40*F40/1000,5)</f>
        <v>0</v>
      </c>
      <c r="I40" s="31">
        <f>H40</f>
        <v>0</v>
      </c>
      <c r="J40" s="31">
        <f>ROUND(H40*1000,2)</f>
        <v>0</v>
      </c>
      <c r="L40" s="38"/>
      <c r="M40" s="38"/>
      <c r="BW40" s="24"/>
    </row>
    <row r="41" spans="1:95" ht="47.25" x14ac:dyDescent="0.25">
      <c r="A41" s="27" t="s">
        <v>331</v>
      </c>
      <c r="B41" s="28" t="s">
        <v>330</v>
      </c>
      <c r="C41" s="29" t="s">
        <v>960</v>
      </c>
      <c r="D41" s="30">
        <v>0</v>
      </c>
      <c r="E41" s="18">
        <v>0</v>
      </c>
      <c r="F41" s="31" t="s">
        <v>960</v>
      </c>
      <c r="G41" s="31" t="s">
        <v>960</v>
      </c>
      <c r="H41" s="32">
        <v>0</v>
      </c>
      <c r="I41" s="31"/>
      <c r="J41" s="31"/>
      <c r="L41" s="38"/>
      <c r="M41" s="38"/>
      <c r="BW41" s="24"/>
    </row>
    <row r="42" spans="1:95" s="74" customFormat="1" ht="31.5" customHeight="1" x14ac:dyDescent="0.25">
      <c r="A42" s="65" t="s">
        <v>329</v>
      </c>
      <c r="B42" s="66" t="s">
        <v>328</v>
      </c>
      <c r="C42" s="67"/>
      <c r="D42" s="68"/>
      <c r="E42" s="69"/>
      <c r="F42" s="70"/>
      <c r="G42" s="70"/>
      <c r="H42" s="71">
        <f>H43+H44</f>
        <v>16.221329999999998</v>
      </c>
      <c r="I42" s="72">
        <f>I43+I44</f>
        <v>16.221329999999998</v>
      </c>
      <c r="J42" s="72">
        <f>J43+J44</f>
        <v>16221.33</v>
      </c>
      <c r="K42" s="73"/>
      <c r="Q42" s="74" t="s">
        <v>327</v>
      </c>
      <c r="R42" s="74">
        <v>51</v>
      </c>
    </row>
    <row r="43" spans="1:95" ht="24.75" customHeight="1" x14ac:dyDescent="0.25">
      <c r="A43" s="27" t="s">
        <v>326</v>
      </c>
      <c r="B43" s="28" t="s">
        <v>325</v>
      </c>
      <c r="C43" s="29">
        <f>IF(G43&gt;0,365,0)</f>
        <v>365</v>
      </c>
      <c r="D43" s="30" t="s">
        <v>324</v>
      </c>
      <c r="E43" s="18" t="s">
        <v>323</v>
      </c>
      <c r="F43" s="31">
        <f>IF(N43&gt;0,ROUND(N43*1,2),ROUND(N43*1,2))</f>
        <v>0.2</v>
      </c>
      <c r="G43" s="31">
        <v>222.21</v>
      </c>
      <c r="H43" s="32">
        <f>ROUND((F43*G43*K43)/1000,5)</f>
        <v>16.221329999999998</v>
      </c>
      <c r="I43" s="31">
        <f>H43</f>
        <v>16.221329999999998</v>
      </c>
      <c r="J43" s="31">
        <f>ROUND(H43*1000,2)</f>
        <v>16221.33</v>
      </c>
      <c r="K43" s="3">
        <v>365</v>
      </c>
      <c r="L43" s="38"/>
      <c r="M43" s="38"/>
      <c r="N43" s="4">
        <f>ROUND(R42*1.45/365,3)</f>
        <v>0.20300000000000001</v>
      </c>
      <c r="O43" s="4" t="s">
        <v>322</v>
      </c>
      <c r="Q43" s="4" t="s">
        <v>321</v>
      </c>
      <c r="R43" s="4" t="s">
        <v>318</v>
      </c>
      <c r="BW43" s="24"/>
    </row>
    <row r="44" spans="1:95" ht="31.5" x14ac:dyDescent="0.25">
      <c r="A44" s="27" t="s">
        <v>320</v>
      </c>
      <c r="B44" s="28" t="s">
        <v>319</v>
      </c>
      <c r="C44" s="29">
        <v>0</v>
      </c>
      <c r="D44" s="30">
        <v>0</v>
      </c>
      <c r="E44" s="18">
        <v>0</v>
      </c>
      <c r="F44" s="31">
        <v>0</v>
      </c>
      <c r="G44" s="31">
        <v>0</v>
      </c>
      <c r="H44" s="32">
        <v>0</v>
      </c>
      <c r="I44" s="31"/>
      <c r="J44" s="31">
        <f>ROUND(H44*1000,2)</f>
        <v>0</v>
      </c>
      <c r="L44" s="38"/>
      <c r="M44" s="38"/>
      <c r="Q44" s="4" t="s">
        <v>318</v>
      </c>
      <c r="R44" s="4">
        <f>IF(R43=Q44,209.48,0)</f>
        <v>209.48</v>
      </c>
      <c r="BW44" s="24"/>
    </row>
    <row r="45" spans="1:95" s="74" customFormat="1" ht="31.5" customHeight="1" x14ac:dyDescent="0.25">
      <c r="A45" s="65" t="s">
        <v>317</v>
      </c>
      <c r="B45" s="66" t="s">
        <v>316</v>
      </c>
      <c r="C45" s="67">
        <v>0</v>
      </c>
      <c r="D45" s="68">
        <v>0</v>
      </c>
      <c r="E45" s="69">
        <v>0</v>
      </c>
      <c r="F45" s="70">
        <v>0</v>
      </c>
      <c r="G45" s="70">
        <v>0</v>
      </c>
      <c r="H45" s="71">
        <v>0</v>
      </c>
      <c r="I45" s="72"/>
      <c r="J45" s="72">
        <f>ROUND(H45*1000,2)</f>
        <v>0</v>
      </c>
      <c r="K45" s="73"/>
      <c r="Q45" s="74" t="s">
        <v>315</v>
      </c>
      <c r="R45" s="74">
        <f>IF(R43=Q45,274.83,0)</f>
        <v>0</v>
      </c>
    </row>
    <row r="46" spans="1:95" s="74" customFormat="1" ht="48.75" customHeight="1" x14ac:dyDescent="0.25">
      <c r="A46" s="65" t="s">
        <v>314</v>
      </c>
      <c r="B46" s="66" t="s">
        <v>313</v>
      </c>
      <c r="C46" s="67"/>
      <c r="D46" s="68"/>
      <c r="E46" s="69"/>
      <c r="F46" s="70"/>
      <c r="G46" s="70"/>
      <c r="H46" s="71">
        <f>H47+H53+H63+H68+H77+H85+H98+H103</f>
        <v>38.861374000000055</v>
      </c>
      <c r="I46" s="71">
        <f>I47+I53+I63+I68+I77+I85+I98+I103</f>
        <v>38.861374000000055</v>
      </c>
      <c r="J46" s="72">
        <f>J47+J53+J63+J68+J77+J85+J98+J103</f>
        <v>37695.53</v>
      </c>
      <c r="K46" s="73"/>
      <c r="Q46" s="74" t="s">
        <v>312</v>
      </c>
      <c r="R46" s="74">
        <f>IF(R43=Q46,341.86,0)</f>
        <v>0</v>
      </c>
      <c r="BV46" s="74" t="s">
        <v>579</v>
      </c>
      <c r="CQ46" s="74" t="s">
        <v>579</v>
      </c>
    </row>
    <row r="47" spans="1:95" s="78" customFormat="1" ht="38.25" customHeight="1" x14ac:dyDescent="0.25">
      <c r="A47" s="37" t="s">
        <v>311</v>
      </c>
      <c r="B47" s="20" t="s">
        <v>310</v>
      </c>
      <c r="C47" s="19"/>
      <c r="D47" s="20"/>
      <c r="E47" s="21"/>
      <c r="F47" s="22"/>
      <c r="G47" s="22"/>
      <c r="H47" s="25">
        <f>H48+H49+H50+H51+H52</f>
        <v>1.9430700000000001</v>
      </c>
      <c r="I47" s="25">
        <f>I48+I49+I50+I51+I52</f>
        <v>0</v>
      </c>
      <c r="J47" s="23">
        <f>J48+J49+J50+J51+J52</f>
        <v>1943.07</v>
      </c>
      <c r="K47" s="77"/>
      <c r="R47" s="79">
        <f>SUM(R44:R46:R45)</f>
        <v>209.48</v>
      </c>
    </row>
    <row r="48" spans="1:95" ht="31.5" x14ac:dyDescent="0.25">
      <c r="A48" s="27" t="s">
        <v>309</v>
      </c>
      <c r="B48" s="28" t="s">
        <v>308</v>
      </c>
      <c r="C48" s="29">
        <v>0</v>
      </c>
      <c r="D48" s="29">
        <v>0</v>
      </c>
      <c r="E48" s="29">
        <v>0</v>
      </c>
      <c r="F48" s="40">
        <v>0</v>
      </c>
      <c r="G48" s="40">
        <v>0</v>
      </c>
      <c r="H48" s="33">
        <v>0</v>
      </c>
      <c r="I48" s="31"/>
      <c r="J48" s="31"/>
      <c r="L48" s="38"/>
      <c r="M48" s="38"/>
      <c r="BW48" s="24"/>
    </row>
    <row r="49" spans="1:75" ht="31.5" x14ac:dyDescent="0.25">
      <c r="A49" s="27" t="s">
        <v>307</v>
      </c>
      <c r="B49" s="28" t="s">
        <v>306</v>
      </c>
      <c r="C49" s="29">
        <v>0</v>
      </c>
      <c r="D49" s="29">
        <v>0</v>
      </c>
      <c r="E49" s="29">
        <v>0</v>
      </c>
      <c r="F49" s="40">
        <v>0</v>
      </c>
      <c r="G49" s="40">
        <v>0</v>
      </c>
      <c r="H49" s="33">
        <f>ROUND(($I$108*0.03),5)</f>
        <v>1.16584</v>
      </c>
      <c r="I49" s="31"/>
      <c r="J49" s="31">
        <f>ROUND(H49*1000,2)</f>
        <v>1165.8399999999999</v>
      </c>
      <c r="K49" s="3">
        <v>5</v>
      </c>
      <c r="L49" s="38"/>
      <c r="M49" s="38"/>
      <c r="BW49" s="24"/>
    </row>
    <row r="50" spans="1:75" ht="31.5" x14ac:dyDescent="0.25">
      <c r="A50" s="27" t="s">
        <v>305</v>
      </c>
      <c r="B50" s="28" t="s">
        <v>304</v>
      </c>
      <c r="C50" s="29">
        <v>0</v>
      </c>
      <c r="D50" s="29">
        <v>0</v>
      </c>
      <c r="E50" s="29">
        <v>0</v>
      </c>
      <c r="F50" s="40">
        <v>0</v>
      </c>
      <c r="G50" s="40">
        <v>0</v>
      </c>
      <c r="H50" s="33">
        <f>ROUND(($I$108*0.02),5)</f>
        <v>0.77722999999999998</v>
      </c>
      <c r="I50" s="31"/>
      <c r="J50" s="31">
        <f>ROUND(H50*1000,2)</f>
        <v>777.23</v>
      </c>
      <c r="L50" s="38"/>
      <c r="M50" s="38"/>
      <c r="BW50" s="24"/>
    </row>
    <row r="51" spans="1:75" ht="31.5" x14ac:dyDescent="0.25">
      <c r="A51" s="27" t="s">
        <v>303</v>
      </c>
      <c r="B51" s="28" t="s">
        <v>302</v>
      </c>
      <c r="C51" s="29">
        <v>0</v>
      </c>
      <c r="D51" s="29">
        <v>0</v>
      </c>
      <c r="E51" s="29">
        <v>0</v>
      </c>
      <c r="F51" s="40">
        <v>0</v>
      </c>
      <c r="G51" s="40">
        <v>0</v>
      </c>
      <c r="H51" s="33">
        <v>0</v>
      </c>
      <c r="I51" s="31"/>
      <c r="J51" s="31">
        <f>ROUND(H51*1000,2)</f>
        <v>0</v>
      </c>
      <c r="L51" s="38"/>
      <c r="M51" s="38"/>
      <c r="BW51" s="24"/>
    </row>
    <row r="52" spans="1:75" ht="24.75" customHeight="1" x14ac:dyDescent="0.25">
      <c r="A52" s="27" t="s">
        <v>301</v>
      </c>
      <c r="B52" s="28" t="s">
        <v>300</v>
      </c>
      <c r="C52" s="29" t="s">
        <v>960</v>
      </c>
      <c r="D52" s="30">
        <v>0</v>
      </c>
      <c r="E52" s="18">
        <v>0</v>
      </c>
      <c r="F52" s="31" t="s">
        <v>960</v>
      </c>
      <c r="G52" s="31" t="s">
        <v>960</v>
      </c>
      <c r="H52" s="32">
        <v>0</v>
      </c>
      <c r="I52" s="31"/>
      <c r="J52" s="31">
        <f>ROUND(H52*1000,2)</f>
        <v>0</v>
      </c>
      <c r="L52" s="38"/>
      <c r="M52" s="38"/>
      <c r="BW52" s="24"/>
    </row>
    <row r="53" spans="1:75" s="78" customFormat="1" ht="38.25" customHeight="1" x14ac:dyDescent="0.25">
      <c r="A53" s="37" t="s">
        <v>299</v>
      </c>
      <c r="B53" s="20" t="s">
        <v>298</v>
      </c>
      <c r="C53" s="19"/>
      <c r="D53" s="20"/>
      <c r="E53" s="21"/>
      <c r="F53" s="22"/>
      <c r="G53" s="22"/>
      <c r="H53" s="25">
        <f>H54+H55+H56+H57+H58+H59+H60+H61+H62</f>
        <v>2.7202999999999999</v>
      </c>
      <c r="I53" s="26">
        <f>I54+I55+I56+I57+I58+I59+I60+I61+I62</f>
        <v>0</v>
      </c>
      <c r="J53" s="23">
        <f>J54+J55+J56+J57+J58+J59+J60+J61+J62</f>
        <v>2720.3</v>
      </c>
      <c r="K53" s="77"/>
      <c r="R53" s="79"/>
    </row>
    <row r="54" spans="1:75" ht="24.75" customHeight="1" x14ac:dyDescent="0.25">
      <c r="A54" s="27" t="s">
        <v>297</v>
      </c>
      <c r="B54" s="28" t="s">
        <v>296</v>
      </c>
      <c r="C54" s="29">
        <v>0</v>
      </c>
      <c r="D54" s="29">
        <v>0</v>
      </c>
      <c r="E54" s="29">
        <v>0</v>
      </c>
      <c r="F54" s="40">
        <v>0</v>
      </c>
      <c r="G54" s="40">
        <v>0</v>
      </c>
      <c r="H54" s="33">
        <v>0</v>
      </c>
      <c r="I54" s="31"/>
      <c r="J54" s="31">
        <f t="shared" ref="J54:J61" si="3">ROUND(H54*1000,2)</f>
        <v>0</v>
      </c>
      <c r="L54" s="38"/>
      <c r="M54" s="38"/>
      <c r="BW54" s="24"/>
    </row>
    <row r="55" spans="1:75" ht="31.5" x14ac:dyDescent="0.25">
      <c r="A55" s="27" t="s">
        <v>295</v>
      </c>
      <c r="B55" s="28" t="s">
        <v>294</v>
      </c>
      <c r="C55" s="29">
        <v>0</v>
      </c>
      <c r="D55" s="29">
        <v>0</v>
      </c>
      <c r="E55" s="29">
        <v>0</v>
      </c>
      <c r="F55" s="40">
        <v>0</v>
      </c>
      <c r="G55" s="40">
        <v>0</v>
      </c>
      <c r="H55" s="33">
        <v>0</v>
      </c>
      <c r="I55" s="31"/>
      <c r="J55" s="31">
        <f t="shared" si="3"/>
        <v>0</v>
      </c>
      <c r="L55" s="38"/>
      <c r="M55" s="38"/>
      <c r="BW55" s="24"/>
    </row>
    <row r="56" spans="1:75" ht="24.75" customHeight="1" x14ac:dyDescent="0.25">
      <c r="A56" s="27" t="s">
        <v>293</v>
      </c>
      <c r="B56" s="28" t="s">
        <v>292</v>
      </c>
      <c r="C56" s="29">
        <v>0</v>
      </c>
      <c r="D56" s="29">
        <v>0</v>
      </c>
      <c r="E56" s="29">
        <v>0</v>
      </c>
      <c r="F56" s="40">
        <v>0</v>
      </c>
      <c r="G56" s="40">
        <v>0</v>
      </c>
      <c r="H56" s="33">
        <v>0</v>
      </c>
      <c r="I56" s="31"/>
      <c r="J56" s="31">
        <f t="shared" si="3"/>
        <v>0</v>
      </c>
      <c r="L56" s="38"/>
      <c r="M56" s="38"/>
      <c r="BW56" s="24"/>
    </row>
    <row r="57" spans="1:75" ht="24.75" customHeight="1" x14ac:dyDescent="0.25">
      <c r="A57" s="27" t="s">
        <v>291</v>
      </c>
      <c r="B57" s="28" t="s">
        <v>290</v>
      </c>
      <c r="C57" s="29">
        <v>0</v>
      </c>
      <c r="D57" s="29">
        <v>0</v>
      </c>
      <c r="E57" s="29">
        <v>0</v>
      </c>
      <c r="F57" s="40">
        <v>0</v>
      </c>
      <c r="G57" s="40">
        <v>0</v>
      </c>
      <c r="H57" s="33">
        <v>0</v>
      </c>
      <c r="I57" s="31"/>
      <c r="J57" s="31">
        <f t="shared" si="3"/>
        <v>0</v>
      </c>
      <c r="L57" s="38"/>
      <c r="M57" s="38"/>
      <c r="BW57" s="24"/>
    </row>
    <row r="58" spans="1:75" ht="24.75" customHeight="1" x14ac:dyDescent="0.25">
      <c r="A58" s="27" t="s">
        <v>289</v>
      </c>
      <c r="B58" s="28" t="s">
        <v>288</v>
      </c>
      <c r="C58" s="29">
        <v>0</v>
      </c>
      <c r="D58" s="29">
        <v>0</v>
      </c>
      <c r="E58" s="29">
        <v>0</v>
      </c>
      <c r="F58" s="40">
        <v>0</v>
      </c>
      <c r="G58" s="40">
        <v>0</v>
      </c>
      <c r="H58" s="33">
        <v>0</v>
      </c>
      <c r="I58" s="31"/>
      <c r="J58" s="31">
        <f t="shared" si="3"/>
        <v>0</v>
      </c>
      <c r="L58" s="38"/>
      <c r="M58" s="38"/>
      <c r="BW58" s="24"/>
    </row>
    <row r="59" spans="1:75" ht="24.75" customHeight="1" x14ac:dyDescent="0.25">
      <c r="A59" s="27" t="s">
        <v>287</v>
      </c>
      <c r="B59" s="28" t="s">
        <v>286</v>
      </c>
      <c r="C59" s="29">
        <v>0</v>
      </c>
      <c r="D59" s="29">
        <v>0</v>
      </c>
      <c r="E59" s="29">
        <v>0</v>
      </c>
      <c r="F59" s="40">
        <v>0</v>
      </c>
      <c r="G59" s="40">
        <v>0</v>
      </c>
      <c r="H59" s="33">
        <f>ROUND(($I$108*0.07),5)</f>
        <v>2.7202999999999999</v>
      </c>
      <c r="I59" s="31"/>
      <c r="J59" s="31">
        <f t="shared" si="3"/>
        <v>2720.3</v>
      </c>
      <c r="K59" s="3">
        <v>7</v>
      </c>
      <c r="L59" s="38"/>
      <c r="M59" s="38"/>
      <c r="BW59" s="24"/>
    </row>
    <row r="60" spans="1:75" ht="31.5" x14ac:dyDescent="0.25">
      <c r="A60" s="27" t="s">
        <v>285</v>
      </c>
      <c r="B60" s="28" t="s">
        <v>284</v>
      </c>
      <c r="C60" s="29">
        <v>0</v>
      </c>
      <c r="D60" s="29">
        <v>0</v>
      </c>
      <c r="E60" s="29">
        <v>0</v>
      </c>
      <c r="F60" s="40">
        <v>0</v>
      </c>
      <c r="G60" s="40">
        <v>0</v>
      </c>
      <c r="H60" s="33">
        <v>0</v>
      </c>
      <c r="I60" s="31"/>
      <c r="J60" s="31">
        <f t="shared" si="3"/>
        <v>0</v>
      </c>
      <c r="L60" s="38"/>
      <c r="M60" s="38"/>
      <c r="BW60" s="24"/>
    </row>
    <row r="61" spans="1:75" ht="31.5" x14ac:dyDescent="0.25">
      <c r="A61" s="27" t="s">
        <v>283</v>
      </c>
      <c r="B61" s="28" t="s">
        <v>282</v>
      </c>
      <c r="C61" s="29">
        <v>0</v>
      </c>
      <c r="D61" s="29">
        <v>0</v>
      </c>
      <c r="E61" s="29">
        <v>0</v>
      </c>
      <c r="F61" s="40">
        <v>0</v>
      </c>
      <c r="G61" s="40">
        <v>0</v>
      </c>
      <c r="H61" s="33">
        <v>0</v>
      </c>
      <c r="I61" s="31"/>
      <c r="J61" s="31">
        <f t="shared" si="3"/>
        <v>0</v>
      </c>
      <c r="L61" s="38"/>
      <c r="M61" s="38"/>
      <c r="BW61" s="24"/>
    </row>
    <row r="62" spans="1:75" ht="24.75" customHeight="1" x14ac:dyDescent="0.25">
      <c r="A62" s="27" t="s">
        <v>281</v>
      </c>
      <c r="B62" s="28" t="s">
        <v>280</v>
      </c>
      <c r="C62" s="29" t="s">
        <v>960</v>
      </c>
      <c r="D62" s="30">
        <v>0</v>
      </c>
      <c r="E62" s="18">
        <v>0</v>
      </c>
      <c r="F62" s="31" t="s">
        <v>960</v>
      </c>
      <c r="G62" s="31" t="s">
        <v>960</v>
      </c>
      <c r="H62" s="32">
        <v>0</v>
      </c>
      <c r="I62" s="31"/>
      <c r="J62" s="31"/>
      <c r="L62" s="38"/>
      <c r="M62" s="38"/>
      <c r="BW62" s="24"/>
    </row>
    <row r="63" spans="1:75" s="78" customFormat="1" ht="38.25" customHeight="1" x14ac:dyDescent="0.25">
      <c r="A63" s="37" t="s">
        <v>279</v>
      </c>
      <c r="B63" s="20" t="s">
        <v>278</v>
      </c>
      <c r="C63" s="19"/>
      <c r="D63" s="20"/>
      <c r="E63" s="21"/>
      <c r="F63" s="22"/>
      <c r="G63" s="22"/>
      <c r="H63" s="25">
        <f>H64+H65+H66+H67</f>
        <v>0</v>
      </c>
      <c r="I63" s="26">
        <f>I64+I65+I66+I67</f>
        <v>0</v>
      </c>
      <c r="J63" s="23">
        <f>J64+J65+J66+J67</f>
        <v>0</v>
      </c>
      <c r="K63" s="77"/>
      <c r="R63" s="79"/>
    </row>
    <row r="64" spans="1:75" ht="31.5" x14ac:dyDescent="0.25">
      <c r="A64" s="27" t="s">
        <v>277</v>
      </c>
      <c r="B64" s="28" t="s">
        <v>276</v>
      </c>
      <c r="C64" s="29">
        <v>0</v>
      </c>
      <c r="D64" s="29">
        <v>0</v>
      </c>
      <c r="E64" s="29">
        <v>0</v>
      </c>
      <c r="F64" s="40">
        <v>0</v>
      </c>
      <c r="G64" s="40">
        <v>0</v>
      </c>
      <c r="H64" s="33">
        <v>0</v>
      </c>
      <c r="I64" s="31"/>
      <c r="J64" s="31">
        <f>ROUND(H64*1000,2)</f>
        <v>0</v>
      </c>
      <c r="L64" s="38"/>
      <c r="M64" s="38"/>
      <c r="BW64" s="24"/>
    </row>
    <row r="65" spans="1:75" ht="24.75" customHeight="1" x14ac:dyDescent="0.25">
      <c r="A65" s="27" t="s">
        <v>275</v>
      </c>
      <c r="B65" s="28" t="s">
        <v>274</v>
      </c>
      <c r="C65" s="29">
        <v>0</v>
      </c>
      <c r="D65" s="29">
        <v>0</v>
      </c>
      <c r="E65" s="29">
        <v>0</v>
      </c>
      <c r="F65" s="40">
        <v>0</v>
      </c>
      <c r="G65" s="40">
        <v>0</v>
      </c>
      <c r="H65" s="33">
        <v>0</v>
      </c>
      <c r="I65" s="31"/>
      <c r="J65" s="31">
        <f>ROUND(H65*1000,2)</f>
        <v>0</v>
      </c>
      <c r="L65" s="38"/>
      <c r="M65" s="38"/>
      <c r="BW65" s="24"/>
    </row>
    <row r="66" spans="1:75" ht="24.75" customHeight="1" x14ac:dyDescent="0.25">
      <c r="A66" s="27" t="s">
        <v>273</v>
      </c>
      <c r="B66" s="28" t="s">
        <v>272</v>
      </c>
      <c r="C66" s="29">
        <v>0</v>
      </c>
      <c r="D66" s="29">
        <v>0</v>
      </c>
      <c r="E66" s="29">
        <v>0</v>
      </c>
      <c r="F66" s="40">
        <v>0</v>
      </c>
      <c r="G66" s="40">
        <v>0</v>
      </c>
      <c r="H66" s="33">
        <v>0</v>
      </c>
      <c r="I66" s="31"/>
      <c r="J66" s="31">
        <f>ROUND(H66*1000,2)</f>
        <v>0</v>
      </c>
      <c r="L66" s="38"/>
      <c r="M66" s="38"/>
      <c r="BW66" s="24"/>
    </row>
    <row r="67" spans="1:75" ht="24.75" customHeight="1" x14ac:dyDescent="0.25">
      <c r="A67" s="27" t="s">
        <v>271</v>
      </c>
      <c r="B67" s="28" t="s">
        <v>270</v>
      </c>
      <c r="C67" s="29" t="s">
        <v>960</v>
      </c>
      <c r="D67" s="30">
        <v>0</v>
      </c>
      <c r="E67" s="18">
        <v>0</v>
      </c>
      <c r="F67" s="31" t="s">
        <v>960</v>
      </c>
      <c r="G67" s="31" t="s">
        <v>960</v>
      </c>
      <c r="H67" s="32">
        <v>0</v>
      </c>
      <c r="I67" s="31"/>
      <c r="J67" s="31"/>
      <c r="L67" s="38"/>
      <c r="M67" s="38"/>
      <c r="BW67" s="24"/>
    </row>
    <row r="68" spans="1:75" s="78" customFormat="1" ht="38.25" customHeight="1" x14ac:dyDescent="0.25">
      <c r="A68" s="37" t="s">
        <v>269</v>
      </c>
      <c r="B68" s="20" t="s">
        <v>268</v>
      </c>
      <c r="C68" s="19"/>
      <c r="D68" s="20"/>
      <c r="E68" s="21"/>
      <c r="F68" s="22"/>
      <c r="G68" s="22"/>
      <c r="H68" s="25">
        <f>H69+H70+H71+H72+H75+H76</f>
        <v>3.4975200000000002</v>
      </c>
      <c r="I68" s="26">
        <f>I69+I70+I71+I72+I75+I76</f>
        <v>0</v>
      </c>
      <c r="J68" s="23">
        <f>J69+J70+J71+J72+J73+J74+J75+J76</f>
        <v>3497.52</v>
      </c>
      <c r="K68" s="77"/>
      <c r="R68" s="79"/>
    </row>
    <row r="69" spans="1:75" ht="31.5" x14ac:dyDescent="0.25">
      <c r="A69" s="27" t="s">
        <v>267</v>
      </c>
      <c r="B69" s="28" t="s">
        <v>266</v>
      </c>
      <c r="C69" s="29">
        <v>0</v>
      </c>
      <c r="D69" s="29">
        <v>0</v>
      </c>
      <c r="E69" s="29">
        <v>0</v>
      </c>
      <c r="F69" s="40">
        <v>0</v>
      </c>
      <c r="G69" s="40">
        <v>0</v>
      </c>
      <c r="H69" s="33">
        <v>0</v>
      </c>
      <c r="I69" s="31"/>
      <c r="J69" s="31">
        <f>ROUND(H69*1000,2)</f>
        <v>0</v>
      </c>
      <c r="L69" s="38"/>
      <c r="M69" s="38"/>
      <c r="BW69" s="24"/>
    </row>
    <row r="70" spans="1:75" ht="47.25" x14ac:dyDescent="0.25">
      <c r="A70" s="27" t="s">
        <v>265</v>
      </c>
      <c r="B70" s="28" t="s">
        <v>264</v>
      </c>
      <c r="C70" s="29">
        <v>0</v>
      </c>
      <c r="D70" s="29">
        <v>0</v>
      </c>
      <c r="E70" s="29">
        <v>0</v>
      </c>
      <c r="F70" s="40">
        <v>0</v>
      </c>
      <c r="G70" s="40">
        <v>0</v>
      </c>
      <c r="H70" s="33">
        <v>0</v>
      </c>
      <c r="I70" s="31"/>
      <c r="J70" s="31">
        <f>ROUND(H70*1000,2)</f>
        <v>0</v>
      </c>
      <c r="L70" s="38"/>
      <c r="M70" s="38"/>
      <c r="BW70" s="24"/>
    </row>
    <row r="71" spans="1:75" ht="31.5" x14ac:dyDescent="0.25">
      <c r="A71" s="27" t="s">
        <v>263</v>
      </c>
      <c r="B71" s="28" t="s">
        <v>262</v>
      </c>
      <c r="C71" s="29">
        <v>0</v>
      </c>
      <c r="D71" s="29">
        <v>0</v>
      </c>
      <c r="E71" s="29">
        <v>0</v>
      </c>
      <c r="F71" s="40">
        <v>0</v>
      </c>
      <c r="G71" s="40">
        <v>0</v>
      </c>
      <c r="H71" s="33">
        <v>0</v>
      </c>
      <c r="I71" s="31"/>
      <c r="J71" s="31">
        <f>ROUND(H71*1000,2)</f>
        <v>0</v>
      </c>
      <c r="L71" s="38"/>
      <c r="M71" s="38"/>
      <c r="BW71" s="24"/>
    </row>
    <row r="72" spans="1:75" ht="24.75" customHeight="1" x14ac:dyDescent="0.25">
      <c r="A72" s="27" t="s">
        <v>261</v>
      </c>
      <c r="B72" s="28" t="s">
        <v>260</v>
      </c>
      <c r="C72" s="29">
        <v>0</v>
      </c>
      <c r="D72" s="29">
        <v>0</v>
      </c>
      <c r="E72" s="29">
        <v>0</v>
      </c>
      <c r="F72" s="40">
        <v>0</v>
      </c>
      <c r="G72" s="40">
        <v>0</v>
      </c>
      <c r="H72" s="33">
        <v>0</v>
      </c>
      <c r="I72" s="31">
        <f>I73+I74</f>
        <v>0</v>
      </c>
      <c r="J72" s="31">
        <f>J73+J74</f>
        <v>0</v>
      </c>
      <c r="L72" s="38"/>
      <c r="M72" s="38"/>
      <c r="BW72" s="24"/>
    </row>
    <row r="73" spans="1:75" ht="24.75" customHeight="1" x14ac:dyDescent="0.25">
      <c r="A73" s="27" t="s">
        <v>259</v>
      </c>
      <c r="B73" s="28" t="s">
        <v>258</v>
      </c>
      <c r="C73" s="29">
        <v>0</v>
      </c>
      <c r="D73" s="29">
        <v>0</v>
      </c>
      <c r="E73" s="29">
        <v>0</v>
      </c>
      <c r="F73" s="40">
        <v>0</v>
      </c>
      <c r="G73" s="40">
        <v>0</v>
      </c>
      <c r="H73" s="33">
        <v>0</v>
      </c>
      <c r="I73" s="31"/>
      <c r="J73" s="31">
        <f>ROUND(H73*1000,2)</f>
        <v>0</v>
      </c>
      <c r="L73" s="38"/>
      <c r="M73" s="38"/>
      <c r="BW73" s="24"/>
    </row>
    <row r="74" spans="1:75" ht="24.75" customHeight="1" x14ac:dyDescent="0.25">
      <c r="A74" s="27" t="s">
        <v>257</v>
      </c>
      <c r="B74" s="28" t="s">
        <v>256</v>
      </c>
      <c r="C74" s="29">
        <v>0</v>
      </c>
      <c r="D74" s="29">
        <v>0</v>
      </c>
      <c r="E74" s="29">
        <v>0</v>
      </c>
      <c r="F74" s="40">
        <v>0</v>
      </c>
      <c r="G74" s="40">
        <v>0</v>
      </c>
      <c r="H74" s="33">
        <v>0</v>
      </c>
      <c r="I74" s="31"/>
      <c r="J74" s="31">
        <f>ROUND(H74*1000,2)</f>
        <v>0</v>
      </c>
      <c r="L74" s="38"/>
      <c r="M74" s="38"/>
      <c r="BW74" s="24"/>
    </row>
    <row r="75" spans="1:75" ht="24.75" customHeight="1" x14ac:dyDescent="0.25">
      <c r="A75" s="27" t="s">
        <v>255</v>
      </c>
      <c r="B75" s="28" t="s">
        <v>254</v>
      </c>
      <c r="C75" s="29">
        <v>0</v>
      </c>
      <c r="D75" s="29">
        <v>0</v>
      </c>
      <c r="E75" s="29">
        <v>0</v>
      </c>
      <c r="F75" s="40">
        <v>0</v>
      </c>
      <c r="G75" s="40">
        <v>0</v>
      </c>
      <c r="H75" s="33">
        <v>0</v>
      </c>
      <c r="I75" s="31"/>
      <c r="J75" s="31">
        <f>ROUND(H75*1000,2)</f>
        <v>0</v>
      </c>
      <c r="L75" s="38"/>
      <c r="M75" s="38"/>
      <c r="BW75" s="24"/>
    </row>
    <row r="76" spans="1:75" ht="24.75" customHeight="1" x14ac:dyDescent="0.25">
      <c r="A76" s="27" t="s">
        <v>253</v>
      </c>
      <c r="B76" s="28" t="s">
        <v>252</v>
      </c>
      <c r="C76" s="29" t="s">
        <v>960</v>
      </c>
      <c r="D76" s="30">
        <v>0</v>
      </c>
      <c r="E76" s="18">
        <v>0</v>
      </c>
      <c r="F76" s="31" t="s">
        <v>960</v>
      </c>
      <c r="G76" s="31" t="s">
        <v>960</v>
      </c>
      <c r="H76" s="33">
        <f>ROUND(($I$108*0.09),5)</f>
        <v>3.4975200000000002</v>
      </c>
      <c r="I76" s="31"/>
      <c r="J76" s="31">
        <f>ROUND(H76*1000,2)</f>
        <v>3497.52</v>
      </c>
      <c r="K76" s="3">
        <v>9</v>
      </c>
      <c r="L76" s="38"/>
      <c r="M76" s="38"/>
      <c r="BW76" s="24"/>
    </row>
    <row r="77" spans="1:75" s="78" customFormat="1" ht="53.25" customHeight="1" x14ac:dyDescent="0.25">
      <c r="A77" s="37" t="s">
        <v>251</v>
      </c>
      <c r="B77" s="20" t="s">
        <v>250</v>
      </c>
      <c r="C77" s="19"/>
      <c r="D77" s="20"/>
      <c r="E77" s="21"/>
      <c r="F77" s="22"/>
      <c r="G77" s="22"/>
      <c r="H77" s="25">
        <f>H78+H79+H80+H81+H82+H83+H84</f>
        <v>5.4405900000000003</v>
      </c>
      <c r="I77" s="26">
        <f>I78+I79+I80+I81+I82+I83+I84</f>
        <v>0</v>
      </c>
      <c r="J77" s="23">
        <f>J78+J79+J80+J81+J82+J83+J84</f>
        <v>4274.75</v>
      </c>
      <c r="K77" s="77"/>
      <c r="R77" s="79"/>
    </row>
    <row r="78" spans="1:75" ht="24.75" customHeight="1" x14ac:dyDescent="0.25">
      <c r="A78" s="27" t="s">
        <v>249</v>
      </c>
      <c r="B78" s="28" t="s">
        <v>248</v>
      </c>
      <c r="C78" s="29">
        <v>0</v>
      </c>
      <c r="D78" s="29">
        <v>0</v>
      </c>
      <c r="E78" s="29">
        <v>0</v>
      </c>
      <c r="F78" s="40">
        <v>0</v>
      </c>
      <c r="G78" s="40">
        <v>0</v>
      </c>
      <c r="H78" s="33">
        <f>ROUND(($I$108*0.07),5)</f>
        <v>2.7202999999999999</v>
      </c>
      <c r="I78" s="31"/>
      <c r="J78" s="31">
        <f t="shared" ref="J78:J83" si="4">ROUND(H78*1000,2)</f>
        <v>2720.3</v>
      </c>
      <c r="K78" s="3">
        <v>7</v>
      </c>
      <c r="L78" s="38"/>
      <c r="M78" s="38"/>
      <c r="BW78" s="24"/>
    </row>
    <row r="79" spans="1:75" ht="24.75" customHeight="1" x14ac:dyDescent="0.25">
      <c r="A79" s="27" t="s">
        <v>247</v>
      </c>
      <c r="B79" s="28" t="s">
        <v>246</v>
      </c>
      <c r="C79" s="29">
        <v>0</v>
      </c>
      <c r="D79" s="29">
        <v>0</v>
      </c>
      <c r="E79" s="29">
        <v>0</v>
      </c>
      <c r="F79" s="40">
        <v>0</v>
      </c>
      <c r="G79" s="40">
        <v>0</v>
      </c>
      <c r="H79" s="33">
        <v>0</v>
      </c>
      <c r="I79" s="31"/>
      <c r="J79" s="31">
        <f t="shared" si="4"/>
        <v>0</v>
      </c>
      <c r="L79" s="38"/>
      <c r="M79" s="38"/>
      <c r="BW79" s="24"/>
    </row>
    <row r="80" spans="1:75" ht="24.75" customHeight="1" x14ac:dyDescent="0.25">
      <c r="A80" s="27" t="s">
        <v>245</v>
      </c>
      <c r="B80" s="28" t="s">
        <v>244</v>
      </c>
      <c r="C80" s="29">
        <v>0</v>
      </c>
      <c r="D80" s="29">
        <v>0</v>
      </c>
      <c r="E80" s="29">
        <v>0</v>
      </c>
      <c r="F80" s="40">
        <v>0</v>
      </c>
      <c r="G80" s="40">
        <v>0</v>
      </c>
      <c r="H80" s="33">
        <v>0</v>
      </c>
      <c r="I80" s="31"/>
      <c r="J80" s="31">
        <f t="shared" si="4"/>
        <v>0</v>
      </c>
      <c r="L80" s="38"/>
      <c r="M80" s="38"/>
      <c r="BW80" s="24"/>
    </row>
    <row r="81" spans="1:75" ht="24.75" customHeight="1" x14ac:dyDescent="0.25">
      <c r="A81" s="27" t="s">
        <v>243</v>
      </c>
      <c r="B81" s="28" t="s">
        <v>242</v>
      </c>
      <c r="C81" s="29">
        <v>0</v>
      </c>
      <c r="D81" s="29">
        <v>0</v>
      </c>
      <c r="E81" s="29">
        <v>0</v>
      </c>
      <c r="F81" s="40">
        <v>0</v>
      </c>
      <c r="G81" s="40">
        <v>0</v>
      </c>
      <c r="H81" s="33">
        <f>ROUND(($I$108*0.04),5)</f>
        <v>1.5544500000000001</v>
      </c>
      <c r="I81" s="31"/>
      <c r="J81" s="31">
        <f t="shared" si="4"/>
        <v>1554.45</v>
      </c>
      <c r="K81" s="3">
        <v>4</v>
      </c>
      <c r="L81" s="38"/>
      <c r="M81" s="38"/>
      <c r="BW81" s="24"/>
    </row>
    <row r="82" spans="1:75" ht="24.75" customHeight="1" x14ac:dyDescent="0.25">
      <c r="A82" s="27" t="s">
        <v>241</v>
      </c>
      <c r="B82" s="28" t="s">
        <v>240</v>
      </c>
      <c r="C82" s="29">
        <v>0</v>
      </c>
      <c r="D82" s="29">
        <v>0</v>
      </c>
      <c r="E82" s="29">
        <v>0</v>
      </c>
      <c r="F82" s="40">
        <v>0</v>
      </c>
      <c r="G82" s="40">
        <v>0</v>
      </c>
      <c r="H82" s="33">
        <v>0</v>
      </c>
      <c r="I82" s="31"/>
      <c r="J82" s="31">
        <f t="shared" si="4"/>
        <v>0</v>
      </c>
      <c r="L82" s="38"/>
      <c r="M82" s="38"/>
      <c r="BW82" s="24"/>
    </row>
    <row r="83" spans="1:75" ht="24.75" customHeight="1" x14ac:dyDescent="0.25">
      <c r="A83" s="27" t="s">
        <v>239</v>
      </c>
      <c r="B83" s="28" t="s">
        <v>238</v>
      </c>
      <c r="C83" s="29">
        <v>0</v>
      </c>
      <c r="D83" s="29">
        <v>0</v>
      </c>
      <c r="E83" s="29">
        <v>0</v>
      </c>
      <c r="F83" s="40">
        <v>0</v>
      </c>
      <c r="G83" s="40">
        <v>0</v>
      </c>
      <c r="H83" s="33">
        <v>0</v>
      </c>
      <c r="I83" s="31"/>
      <c r="J83" s="31">
        <f t="shared" si="4"/>
        <v>0</v>
      </c>
      <c r="L83" s="38"/>
      <c r="M83" s="38"/>
      <c r="BW83" s="24"/>
    </row>
    <row r="84" spans="1:75" ht="57" customHeight="1" x14ac:dyDescent="0.25">
      <c r="A84" s="27" t="s">
        <v>237</v>
      </c>
      <c r="B84" s="28" t="s">
        <v>236</v>
      </c>
      <c r="C84" s="29" t="s">
        <v>960</v>
      </c>
      <c r="D84" s="30">
        <v>0</v>
      </c>
      <c r="E84" s="18">
        <v>0</v>
      </c>
      <c r="F84" s="31" t="s">
        <v>960</v>
      </c>
      <c r="G84" s="31" t="s">
        <v>960</v>
      </c>
      <c r="H84" s="33">
        <f>ROUND(($I$108*0.03),5)</f>
        <v>1.16584</v>
      </c>
      <c r="I84" s="31"/>
      <c r="J84" s="31"/>
      <c r="K84" s="3">
        <v>3</v>
      </c>
      <c r="BW84" s="24"/>
    </row>
    <row r="85" spans="1:75" s="78" customFormat="1" ht="53.25" customHeight="1" x14ac:dyDescent="0.25">
      <c r="A85" s="37" t="s">
        <v>235</v>
      </c>
      <c r="B85" s="20" t="s">
        <v>234</v>
      </c>
      <c r="C85" s="19"/>
      <c r="D85" s="20"/>
      <c r="E85" s="21"/>
      <c r="F85" s="22"/>
      <c r="G85" s="22"/>
      <c r="H85" s="25">
        <f>H86+H87+H88+H89+H90+H91+H92+H93+H94+H95+H96+H97</f>
        <v>13.212860000000001</v>
      </c>
      <c r="I85" s="26">
        <f>I86+I87+I88+I89+I90+I91+I92+I93+I94+I95+I96+I97</f>
        <v>0</v>
      </c>
      <c r="J85" s="23">
        <f>J86+J87+J88+J89+J90+J91+J92+J93+J94+J95+J96+J97</f>
        <v>13212.86</v>
      </c>
      <c r="K85" s="77"/>
      <c r="R85" s="79"/>
    </row>
    <row r="86" spans="1:75" ht="24.75" customHeight="1" x14ac:dyDescent="0.25">
      <c r="A86" s="27" t="s">
        <v>233</v>
      </c>
      <c r="B86" s="28" t="s">
        <v>232</v>
      </c>
      <c r="C86" s="29">
        <v>0</v>
      </c>
      <c r="D86" s="29">
        <v>0</v>
      </c>
      <c r="E86" s="29">
        <v>0</v>
      </c>
      <c r="F86" s="40">
        <v>0</v>
      </c>
      <c r="G86" s="40">
        <v>0</v>
      </c>
      <c r="H86" s="33">
        <v>0</v>
      </c>
      <c r="I86" s="31"/>
      <c r="J86" s="31">
        <f>ROUND(H86*1000,2)</f>
        <v>0</v>
      </c>
      <c r="L86" s="38"/>
      <c r="M86" s="38"/>
      <c r="BW86" s="24"/>
    </row>
    <row r="87" spans="1:75" ht="24.75" customHeight="1" x14ac:dyDescent="0.25">
      <c r="A87" s="27" t="s">
        <v>231</v>
      </c>
      <c r="B87" s="28" t="s">
        <v>230</v>
      </c>
      <c r="C87" s="29">
        <v>0</v>
      </c>
      <c r="D87" s="29">
        <v>0</v>
      </c>
      <c r="E87" s="29">
        <v>0</v>
      </c>
      <c r="F87" s="40">
        <v>0</v>
      </c>
      <c r="G87" s="40">
        <v>0</v>
      </c>
      <c r="H87" s="33">
        <v>0</v>
      </c>
      <c r="I87" s="31"/>
      <c r="J87" s="31">
        <f>ROUND(I87*1000,2)</f>
        <v>0</v>
      </c>
      <c r="L87" s="38"/>
      <c r="M87" s="38"/>
      <c r="BW87" s="24"/>
    </row>
    <row r="88" spans="1:75" ht="24.75" customHeight="1" x14ac:dyDescent="0.25">
      <c r="A88" s="27" t="s">
        <v>229</v>
      </c>
      <c r="B88" s="28" t="s">
        <v>228</v>
      </c>
      <c r="C88" s="29">
        <v>0</v>
      </c>
      <c r="D88" s="29">
        <v>0</v>
      </c>
      <c r="E88" s="29">
        <v>0</v>
      </c>
      <c r="F88" s="40">
        <v>0</v>
      </c>
      <c r="G88" s="40">
        <v>0</v>
      </c>
      <c r="H88" s="33">
        <v>0</v>
      </c>
      <c r="I88" s="31"/>
      <c r="J88" s="31">
        <f t="shared" ref="J88:J97" si="5">ROUND(H88*1000,2)</f>
        <v>0</v>
      </c>
      <c r="L88" s="38"/>
      <c r="M88" s="38"/>
      <c r="BW88" s="24"/>
    </row>
    <row r="89" spans="1:75" ht="24.75" customHeight="1" x14ac:dyDescent="0.25">
      <c r="A89" s="27" t="s">
        <v>227</v>
      </c>
      <c r="B89" s="28" t="s">
        <v>226</v>
      </c>
      <c r="C89" s="29">
        <v>0</v>
      </c>
      <c r="D89" s="29">
        <v>0</v>
      </c>
      <c r="E89" s="29">
        <v>0</v>
      </c>
      <c r="F89" s="40">
        <v>0</v>
      </c>
      <c r="G89" s="40">
        <v>0</v>
      </c>
      <c r="H89" s="33">
        <v>0</v>
      </c>
      <c r="I89" s="31"/>
      <c r="J89" s="31">
        <f t="shared" si="5"/>
        <v>0</v>
      </c>
      <c r="L89" s="38"/>
      <c r="M89" s="38"/>
      <c r="BW89" s="24"/>
    </row>
    <row r="90" spans="1:75" ht="24.75" customHeight="1" x14ac:dyDescent="0.25">
      <c r="A90" s="27" t="s">
        <v>225</v>
      </c>
      <c r="B90" s="28" t="s">
        <v>224</v>
      </c>
      <c r="C90" s="29">
        <v>0</v>
      </c>
      <c r="D90" s="29">
        <v>0</v>
      </c>
      <c r="E90" s="29">
        <v>0</v>
      </c>
      <c r="F90" s="40">
        <v>0</v>
      </c>
      <c r="G90" s="40">
        <v>0</v>
      </c>
      <c r="H90" s="33">
        <f>ROUND(($I$108*0.12),5)</f>
        <v>4.6633599999999999</v>
      </c>
      <c r="I90" s="31"/>
      <c r="J90" s="31">
        <f t="shared" si="5"/>
        <v>4663.3599999999997</v>
      </c>
      <c r="K90" s="3">
        <v>12</v>
      </c>
      <c r="L90" s="38"/>
      <c r="M90" s="38"/>
      <c r="BW90" s="24"/>
    </row>
    <row r="91" spans="1:75" ht="24.75" customHeight="1" x14ac:dyDescent="0.25">
      <c r="A91" s="27" t="s">
        <v>223</v>
      </c>
      <c r="B91" s="28" t="s">
        <v>222</v>
      </c>
      <c r="C91" s="29">
        <v>0</v>
      </c>
      <c r="D91" s="29">
        <v>0</v>
      </c>
      <c r="E91" s="29">
        <v>0</v>
      </c>
      <c r="F91" s="40">
        <v>0</v>
      </c>
      <c r="G91" s="40">
        <v>0</v>
      </c>
      <c r="H91" s="33">
        <v>0</v>
      </c>
      <c r="I91" s="31"/>
      <c r="J91" s="31">
        <f t="shared" si="5"/>
        <v>0</v>
      </c>
      <c r="L91" s="38"/>
      <c r="M91" s="38"/>
      <c r="BW91" s="24"/>
    </row>
    <row r="92" spans="1:75" ht="47.25" x14ac:dyDescent="0.25">
      <c r="A92" s="27" t="s">
        <v>221</v>
      </c>
      <c r="B92" s="28" t="s">
        <v>220</v>
      </c>
      <c r="C92" s="29">
        <v>0</v>
      </c>
      <c r="D92" s="29">
        <v>0</v>
      </c>
      <c r="E92" s="29">
        <v>0</v>
      </c>
      <c r="F92" s="40">
        <v>0</v>
      </c>
      <c r="G92" s="40">
        <v>0</v>
      </c>
      <c r="H92" s="33">
        <v>0</v>
      </c>
      <c r="I92" s="31"/>
      <c r="J92" s="31">
        <f t="shared" si="5"/>
        <v>0</v>
      </c>
      <c r="L92" s="38"/>
      <c r="M92" s="38"/>
      <c r="BW92" s="24"/>
    </row>
    <row r="93" spans="1:75" ht="24.75" customHeight="1" x14ac:dyDescent="0.25">
      <c r="A93" s="27" t="s">
        <v>219</v>
      </c>
      <c r="B93" s="28" t="s">
        <v>218</v>
      </c>
      <c r="C93" s="29">
        <v>0</v>
      </c>
      <c r="D93" s="29">
        <v>0</v>
      </c>
      <c r="E93" s="29">
        <v>0</v>
      </c>
      <c r="F93" s="40">
        <v>0</v>
      </c>
      <c r="G93" s="40">
        <v>0</v>
      </c>
      <c r="H93" s="33">
        <v>0</v>
      </c>
      <c r="I93" s="31"/>
      <c r="J93" s="31">
        <f t="shared" si="5"/>
        <v>0</v>
      </c>
      <c r="L93" s="38"/>
      <c r="M93" s="38"/>
      <c r="BW93" s="24"/>
    </row>
    <row r="94" spans="1:75" ht="31.5" x14ac:dyDescent="0.25">
      <c r="A94" s="27" t="s">
        <v>217</v>
      </c>
      <c r="B94" s="28" t="s">
        <v>216</v>
      </c>
      <c r="C94" s="29">
        <v>0</v>
      </c>
      <c r="D94" s="29">
        <v>0</v>
      </c>
      <c r="E94" s="29">
        <v>0</v>
      </c>
      <c r="F94" s="40">
        <v>0</v>
      </c>
      <c r="G94" s="40">
        <v>0</v>
      </c>
      <c r="H94" s="33">
        <v>0</v>
      </c>
      <c r="I94" s="31"/>
      <c r="J94" s="31">
        <f t="shared" si="5"/>
        <v>0</v>
      </c>
      <c r="L94" s="38"/>
      <c r="M94" s="38"/>
      <c r="BW94" s="24"/>
    </row>
    <row r="95" spans="1:75" ht="31.5" x14ac:dyDescent="0.25">
      <c r="A95" s="27" t="s">
        <v>215</v>
      </c>
      <c r="B95" s="28" t="s">
        <v>214</v>
      </c>
      <c r="C95" s="29">
        <v>0</v>
      </c>
      <c r="D95" s="29">
        <v>0</v>
      </c>
      <c r="E95" s="29">
        <v>0</v>
      </c>
      <c r="F95" s="40">
        <v>0</v>
      </c>
      <c r="G95" s="40">
        <v>0</v>
      </c>
      <c r="H95" s="33">
        <v>0</v>
      </c>
      <c r="I95" s="31"/>
      <c r="J95" s="31">
        <f t="shared" si="5"/>
        <v>0</v>
      </c>
      <c r="L95" s="38"/>
      <c r="M95" s="38"/>
      <c r="BW95" s="24"/>
    </row>
    <row r="96" spans="1:75" ht="31.5" x14ac:dyDescent="0.25">
      <c r="A96" s="27" t="s">
        <v>213</v>
      </c>
      <c r="B96" s="28" t="s">
        <v>212</v>
      </c>
      <c r="C96" s="29">
        <v>0</v>
      </c>
      <c r="D96" s="29">
        <v>0</v>
      </c>
      <c r="E96" s="29">
        <v>0</v>
      </c>
      <c r="F96" s="40">
        <v>0</v>
      </c>
      <c r="G96" s="40">
        <v>0</v>
      </c>
      <c r="H96" s="33">
        <f>ROUND(($I$108*0.16),5)</f>
        <v>6.2178199999999997</v>
      </c>
      <c r="I96" s="31"/>
      <c r="J96" s="31">
        <f t="shared" si="5"/>
        <v>6217.82</v>
      </c>
      <c r="K96" s="3">
        <v>16</v>
      </c>
      <c r="L96" s="38"/>
      <c r="M96" s="38"/>
      <c r="BW96" s="24"/>
    </row>
    <row r="97" spans="1:95" ht="60.75" customHeight="1" x14ac:dyDescent="0.25">
      <c r="A97" s="27" t="s">
        <v>211</v>
      </c>
      <c r="B97" s="28" t="s">
        <v>210</v>
      </c>
      <c r="C97" s="29">
        <v>0</v>
      </c>
      <c r="D97" s="29">
        <v>0</v>
      </c>
      <c r="E97" s="29">
        <v>0</v>
      </c>
      <c r="F97" s="40">
        <v>0</v>
      </c>
      <c r="G97" s="40">
        <v>0</v>
      </c>
      <c r="H97" s="33">
        <f>ROUND(($I$108*0.06),5)</f>
        <v>2.33168</v>
      </c>
      <c r="I97" s="31"/>
      <c r="J97" s="31">
        <f t="shared" si="5"/>
        <v>2331.6799999999998</v>
      </c>
      <c r="K97" s="3">
        <v>6</v>
      </c>
      <c r="L97" s="38"/>
      <c r="M97" s="38"/>
      <c r="BW97" s="24"/>
    </row>
    <row r="98" spans="1:95" s="78" customFormat="1" ht="53.25" customHeight="1" x14ac:dyDescent="0.25">
      <c r="A98" s="37" t="s">
        <v>209</v>
      </c>
      <c r="B98" s="20" t="s">
        <v>208</v>
      </c>
      <c r="C98" s="19"/>
      <c r="D98" s="20"/>
      <c r="E98" s="21"/>
      <c r="F98" s="22"/>
      <c r="G98" s="22"/>
      <c r="H98" s="25">
        <f>H99+H100+H101+H102</f>
        <v>1.5544500000000001</v>
      </c>
      <c r="I98" s="26">
        <f>I99+I100+I101+I102</f>
        <v>0</v>
      </c>
      <c r="J98" s="23">
        <f>J99+J100+J101+J102</f>
        <v>1554.45</v>
      </c>
      <c r="K98" s="77"/>
      <c r="R98" s="79"/>
    </row>
    <row r="99" spans="1:95" ht="24.75" customHeight="1" x14ac:dyDescent="0.25">
      <c r="A99" s="27" t="s">
        <v>207</v>
      </c>
      <c r="B99" s="28" t="s">
        <v>206</v>
      </c>
      <c r="C99" s="29">
        <v>0</v>
      </c>
      <c r="D99" s="29">
        <v>0</v>
      </c>
      <c r="E99" s="29">
        <v>0</v>
      </c>
      <c r="F99" s="40">
        <v>0</v>
      </c>
      <c r="G99" s="40">
        <v>0</v>
      </c>
      <c r="H99" s="33">
        <f>ROUND(($I$108*0.04),5)</f>
        <v>1.5544500000000001</v>
      </c>
      <c r="I99" s="31">
        <v>0</v>
      </c>
      <c r="J99" s="31">
        <f>ROUND(H99*1000,2)</f>
        <v>1554.45</v>
      </c>
      <c r="K99" s="3">
        <v>4</v>
      </c>
      <c r="L99" s="38"/>
      <c r="M99" s="38"/>
      <c r="BV99" s="4" t="s">
        <v>579</v>
      </c>
      <c r="BW99" s="24"/>
    </row>
    <row r="100" spans="1:95" ht="24.75" customHeight="1" x14ac:dyDescent="0.25">
      <c r="A100" s="27" t="s">
        <v>205</v>
      </c>
      <c r="B100" s="28" t="s">
        <v>204</v>
      </c>
      <c r="C100" s="29">
        <v>0</v>
      </c>
      <c r="D100" s="29">
        <v>0</v>
      </c>
      <c r="E100" s="29">
        <v>0</v>
      </c>
      <c r="F100" s="40">
        <v>0</v>
      </c>
      <c r="G100" s="40">
        <v>0</v>
      </c>
      <c r="H100" s="33">
        <v>0</v>
      </c>
      <c r="I100" s="31"/>
      <c r="J100" s="31">
        <f>ROUND(H100*1000,2)</f>
        <v>0</v>
      </c>
      <c r="L100" s="38"/>
      <c r="M100" s="38"/>
      <c r="BW100" s="24"/>
    </row>
    <row r="101" spans="1:95" ht="24.75" customHeight="1" x14ac:dyDescent="0.25">
      <c r="A101" s="27" t="s">
        <v>203</v>
      </c>
      <c r="B101" s="28" t="s">
        <v>202</v>
      </c>
      <c r="C101" s="29">
        <v>0</v>
      </c>
      <c r="D101" s="29">
        <v>0</v>
      </c>
      <c r="E101" s="29">
        <v>0</v>
      </c>
      <c r="F101" s="40">
        <v>0</v>
      </c>
      <c r="G101" s="40">
        <v>0</v>
      </c>
      <c r="H101" s="33">
        <v>0</v>
      </c>
      <c r="I101" s="31"/>
      <c r="J101" s="31">
        <f>ROUND(H101*1000,2)</f>
        <v>0</v>
      </c>
      <c r="L101" s="38"/>
      <c r="M101" s="38"/>
      <c r="BW101" s="24"/>
    </row>
    <row r="102" spans="1:95" ht="31.5" x14ac:dyDescent="0.25">
      <c r="A102" s="27" t="s">
        <v>201</v>
      </c>
      <c r="B102" s="28" t="s">
        <v>200</v>
      </c>
      <c r="C102" s="29">
        <v>0</v>
      </c>
      <c r="D102" s="29">
        <v>0</v>
      </c>
      <c r="E102" s="29">
        <v>0</v>
      </c>
      <c r="F102" s="40">
        <v>0</v>
      </c>
      <c r="G102" s="40">
        <v>0</v>
      </c>
      <c r="H102" s="33">
        <v>0</v>
      </c>
      <c r="I102" s="31"/>
      <c r="J102" s="31">
        <f>ROUND(H102*1000,2)</f>
        <v>0</v>
      </c>
      <c r="L102" s="38"/>
      <c r="M102" s="38"/>
      <c r="BW102" s="24"/>
    </row>
    <row r="103" spans="1:95" s="78" customFormat="1" ht="34.5" customHeight="1" x14ac:dyDescent="0.25">
      <c r="A103" s="37" t="s">
        <v>199</v>
      </c>
      <c r="B103" s="20" t="s">
        <v>198</v>
      </c>
      <c r="C103" s="19"/>
      <c r="D103" s="20"/>
      <c r="E103" s="21"/>
      <c r="F103" s="22"/>
      <c r="G103" s="22"/>
      <c r="H103" s="25">
        <f>H104+H105+H106+H107+H108</f>
        <v>10.492584000000051</v>
      </c>
      <c r="I103" s="25">
        <f>I104+I105+I106+I107+I108</f>
        <v>38.861374000000055</v>
      </c>
      <c r="J103" s="23">
        <f>J104+J105+J106+J107+J108</f>
        <v>10492.58</v>
      </c>
      <c r="K103" s="77"/>
      <c r="R103" s="79"/>
    </row>
    <row r="104" spans="1:95" ht="24.75" customHeight="1" x14ac:dyDescent="0.25">
      <c r="A104" s="27" t="s">
        <v>197</v>
      </c>
      <c r="B104" s="28" t="s">
        <v>196</v>
      </c>
      <c r="C104" s="29">
        <v>0</v>
      </c>
      <c r="D104" s="29">
        <v>0</v>
      </c>
      <c r="E104" s="29">
        <v>0</v>
      </c>
      <c r="F104" s="40">
        <v>0</v>
      </c>
      <c r="G104" s="40">
        <v>0</v>
      </c>
      <c r="H104" s="33">
        <v>0</v>
      </c>
      <c r="I104" s="31"/>
      <c r="J104" s="31">
        <f>ROUND(H104*1000,2)</f>
        <v>0</v>
      </c>
      <c r="L104" s="38"/>
      <c r="M104" s="38"/>
      <c r="BW104" s="24"/>
    </row>
    <row r="105" spans="1:95" ht="31.5" x14ac:dyDescent="0.25">
      <c r="A105" s="27" t="s">
        <v>195</v>
      </c>
      <c r="B105" s="28" t="s">
        <v>194</v>
      </c>
      <c r="C105" s="29">
        <v>0</v>
      </c>
      <c r="D105" s="29">
        <v>0</v>
      </c>
      <c r="E105" s="29">
        <v>0</v>
      </c>
      <c r="F105" s="40">
        <v>0</v>
      </c>
      <c r="G105" s="40">
        <v>0</v>
      </c>
      <c r="H105" s="33">
        <v>0</v>
      </c>
      <c r="I105" s="31"/>
      <c r="J105" s="31">
        <f>ROUND(H105*1000,2)</f>
        <v>0</v>
      </c>
      <c r="L105" s="38"/>
      <c r="M105" s="38"/>
      <c r="BW105" s="24"/>
    </row>
    <row r="106" spans="1:95" ht="31.5" x14ac:dyDescent="0.25">
      <c r="A106" s="27" t="s">
        <v>193</v>
      </c>
      <c r="B106" s="28" t="s">
        <v>192</v>
      </c>
      <c r="C106" s="29">
        <v>0</v>
      </c>
      <c r="D106" s="29">
        <v>0</v>
      </c>
      <c r="E106" s="29">
        <v>0</v>
      </c>
      <c r="F106" s="40">
        <v>0</v>
      </c>
      <c r="G106" s="40">
        <v>0</v>
      </c>
      <c r="H106" s="33">
        <f>ROUND(($I$108*0.065),5)</f>
        <v>2.5259900000000002</v>
      </c>
      <c r="I106" s="31"/>
      <c r="J106" s="31">
        <f>ROUND(H106*1000,2)</f>
        <v>2525.9899999999998</v>
      </c>
      <c r="K106" s="3">
        <v>6.5</v>
      </c>
      <c r="L106" s="38"/>
      <c r="M106" s="38"/>
      <c r="BW106" s="24"/>
    </row>
    <row r="107" spans="1:95" ht="52.5" customHeight="1" x14ac:dyDescent="0.25">
      <c r="A107" s="27" t="s">
        <v>191</v>
      </c>
      <c r="B107" s="28" t="s">
        <v>190</v>
      </c>
      <c r="C107" s="29">
        <v>0</v>
      </c>
      <c r="D107" s="29">
        <v>0</v>
      </c>
      <c r="E107" s="29">
        <v>0</v>
      </c>
      <c r="F107" s="40">
        <v>0</v>
      </c>
      <c r="G107" s="40">
        <v>0</v>
      </c>
      <c r="H107" s="33">
        <v>0</v>
      </c>
      <c r="I107" s="31"/>
      <c r="J107" s="31">
        <f>ROUND(H107*1000,2)</f>
        <v>0</v>
      </c>
      <c r="BW107" s="24"/>
    </row>
    <row r="108" spans="1:95" ht="24.75" customHeight="1" x14ac:dyDescent="0.25">
      <c r="A108" s="27" t="s">
        <v>189</v>
      </c>
      <c r="B108" s="28" t="s">
        <v>188</v>
      </c>
      <c r="C108" s="29" t="s">
        <v>960</v>
      </c>
      <c r="D108" s="30">
        <v>0</v>
      </c>
      <c r="E108" s="18">
        <v>0</v>
      </c>
      <c r="F108" s="31" t="s">
        <v>960</v>
      </c>
      <c r="G108" s="31" t="s">
        <v>960</v>
      </c>
      <c r="H108" s="32">
        <f>I108-H47-H53-H63-H68-H77-H85-H98-H106</f>
        <v>7.9665940000000504</v>
      </c>
      <c r="I108" s="34">
        <f>J197-I138-H181</f>
        <v>38.861374000000055</v>
      </c>
      <c r="J108" s="31">
        <f>ROUND(H108*1000,2)</f>
        <v>7966.59</v>
      </c>
      <c r="L108" s="38"/>
      <c r="M108" s="38"/>
      <c r="BW108" s="24"/>
    </row>
    <row r="109" spans="1:95" s="74" customFormat="1" ht="70.5" customHeight="1" x14ac:dyDescent="0.25">
      <c r="A109" s="65" t="s">
        <v>187</v>
      </c>
      <c r="B109" s="66" t="s">
        <v>186</v>
      </c>
      <c r="C109" s="67"/>
      <c r="D109" s="68"/>
      <c r="E109" s="69"/>
      <c r="F109" s="70"/>
      <c r="G109" s="70"/>
      <c r="H109" s="71">
        <f>H110+H111+H112+H113+H114+H115+H116+H117+H118+H119+H120+H121+H122+H123+H124+H125+H126+H127+H128+H129+H130+H131+H132+H133+H134+H135+H136+H137+H138</f>
        <v>170.26473600000008</v>
      </c>
      <c r="I109" s="71">
        <f>I110+I111+I112+I113+I114+I115+I116+I117+I118+I119+I120+I121+I122+I123+I124+I125+I126+I127+I128+I129+I130+I131+I132+I133+I134+I135+I136+I137+I138</f>
        <v>170.26373600000008</v>
      </c>
      <c r="J109" s="72">
        <f>J110+J111+J112+J113+J114+J115+J116+J117+J118+J119+J120+J121+J122+J123+J124+J125+J126+J127+J128+J129+J130+J131+J132+J133+J134+J135+J136+J137+J138</f>
        <v>161985.57</v>
      </c>
      <c r="K109" s="73"/>
      <c r="BV109" s="74" t="s">
        <v>587</v>
      </c>
      <c r="CQ109" s="74" t="s">
        <v>587</v>
      </c>
    </row>
    <row r="110" spans="1:95" ht="36.75" customHeight="1" x14ac:dyDescent="0.25">
      <c r="A110" s="27" t="s">
        <v>185</v>
      </c>
      <c r="B110" s="28" t="s">
        <v>971</v>
      </c>
      <c r="C110" s="29">
        <v>1</v>
      </c>
      <c r="D110" s="29" t="s">
        <v>121</v>
      </c>
      <c r="E110" s="29" t="s">
        <v>31</v>
      </c>
      <c r="F110" s="40">
        <v>1</v>
      </c>
      <c r="G110" s="40">
        <f>H110*1000</f>
        <v>5913.69</v>
      </c>
      <c r="H110" s="33">
        <f>ROUND(($I$138*0.05),5)</f>
        <v>5.9136899999999999</v>
      </c>
      <c r="I110" s="31"/>
      <c r="J110" s="31">
        <f t="shared" ref="J110:J137" si="6">ROUND(H110*1000,2)</f>
        <v>5913.69</v>
      </c>
      <c r="L110" s="38"/>
      <c r="M110" s="38"/>
      <c r="BW110" s="24"/>
    </row>
    <row r="111" spans="1:95" ht="44.25" customHeight="1" x14ac:dyDescent="0.25">
      <c r="A111" s="27" t="s">
        <v>183</v>
      </c>
      <c r="B111" s="28" t="s">
        <v>182</v>
      </c>
      <c r="C111" s="29">
        <v>1</v>
      </c>
      <c r="D111" s="29" t="s">
        <v>121</v>
      </c>
      <c r="E111" s="29" t="s">
        <v>31</v>
      </c>
      <c r="F111" s="40">
        <v>1</v>
      </c>
      <c r="G111" s="40">
        <f>H111*1000</f>
        <v>29568.43</v>
      </c>
      <c r="H111" s="33">
        <f>ROUND(($I$138*0.25),5)</f>
        <v>29.568429999999999</v>
      </c>
      <c r="I111" s="31"/>
      <c r="J111" s="31">
        <f t="shared" si="6"/>
        <v>29568.43</v>
      </c>
      <c r="L111" s="38"/>
      <c r="M111" s="38"/>
      <c r="BW111" s="24"/>
    </row>
    <row r="112" spans="1:95" ht="24.75" customHeight="1" x14ac:dyDescent="0.25">
      <c r="A112" s="27" t="s">
        <v>181</v>
      </c>
      <c r="B112" s="28" t="s">
        <v>180</v>
      </c>
      <c r="C112" s="29">
        <v>0</v>
      </c>
      <c r="D112" s="30" t="s">
        <v>121</v>
      </c>
      <c r="E112" s="18" t="s">
        <v>31</v>
      </c>
      <c r="F112" s="31">
        <v>0</v>
      </c>
      <c r="G112" s="31">
        <v>0</v>
      </c>
      <c r="H112" s="32">
        <v>0</v>
      </c>
      <c r="I112" s="31"/>
      <c r="J112" s="31">
        <f t="shared" si="6"/>
        <v>0</v>
      </c>
      <c r="L112" s="38"/>
      <c r="M112" s="38"/>
      <c r="BW112" s="24"/>
    </row>
    <row r="113" spans="1:75" ht="24.75" customHeight="1" x14ac:dyDescent="0.25">
      <c r="A113" s="27" t="s">
        <v>179</v>
      </c>
      <c r="B113" s="28" t="s">
        <v>178</v>
      </c>
      <c r="C113" s="29">
        <v>0</v>
      </c>
      <c r="D113" s="30" t="s">
        <v>121</v>
      </c>
      <c r="E113" s="18" t="s">
        <v>31</v>
      </c>
      <c r="F113" s="31">
        <v>0</v>
      </c>
      <c r="G113" s="31">
        <v>0</v>
      </c>
      <c r="H113" s="32">
        <v>0</v>
      </c>
      <c r="I113" s="31"/>
      <c r="J113" s="31">
        <f t="shared" si="6"/>
        <v>0</v>
      </c>
      <c r="L113" s="38"/>
      <c r="M113" s="38"/>
      <c r="BW113" s="24"/>
    </row>
    <row r="114" spans="1:75" ht="27.75" customHeight="1" x14ac:dyDescent="0.25">
      <c r="A114" s="27" t="s">
        <v>177</v>
      </c>
      <c r="B114" s="28" t="s">
        <v>176</v>
      </c>
      <c r="C114" s="29">
        <v>0</v>
      </c>
      <c r="D114" s="29" t="s">
        <v>121</v>
      </c>
      <c r="E114" s="29" t="s">
        <v>31</v>
      </c>
      <c r="F114" s="40">
        <v>0</v>
      </c>
      <c r="G114" s="40">
        <v>0</v>
      </c>
      <c r="H114" s="33">
        <v>0</v>
      </c>
      <c r="I114" s="31"/>
      <c r="J114" s="31">
        <f t="shared" si="6"/>
        <v>0</v>
      </c>
      <c r="L114" s="38"/>
      <c r="M114" s="38"/>
      <c r="BW114" s="24"/>
    </row>
    <row r="115" spans="1:75" ht="66.75" customHeight="1" x14ac:dyDescent="0.25">
      <c r="A115" s="27" t="s">
        <v>175</v>
      </c>
      <c r="B115" s="28" t="s">
        <v>174</v>
      </c>
      <c r="C115" s="29">
        <v>0</v>
      </c>
      <c r="D115" s="28" t="s">
        <v>37</v>
      </c>
      <c r="E115" s="18" t="s">
        <v>31</v>
      </c>
      <c r="F115" s="40">
        <v>0</v>
      </c>
      <c r="G115" s="31">
        <v>0</v>
      </c>
      <c r="H115" s="34">
        <v>0</v>
      </c>
      <c r="I115" s="31"/>
      <c r="J115" s="31">
        <f t="shared" si="6"/>
        <v>0</v>
      </c>
      <c r="BW115" s="24"/>
    </row>
    <row r="116" spans="1:75" ht="64.5" customHeight="1" x14ac:dyDescent="0.25">
      <c r="A116" s="27" t="s">
        <v>173</v>
      </c>
      <c r="B116" s="28" t="s">
        <v>172</v>
      </c>
      <c r="C116" s="29">
        <v>1</v>
      </c>
      <c r="D116" s="30" t="s">
        <v>121</v>
      </c>
      <c r="E116" s="18" t="s">
        <v>31</v>
      </c>
      <c r="F116" s="31">
        <v>1</v>
      </c>
      <c r="G116" s="31">
        <f>H116*1000</f>
        <v>14192.85</v>
      </c>
      <c r="H116" s="32">
        <f>ROUND(($I$138*0.12),5)</f>
        <v>14.19285</v>
      </c>
      <c r="I116" s="31"/>
      <c r="J116" s="31">
        <f t="shared" si="6"/>
        <v>14192.85</v>
      </c>
      <c r="BW116" s="24"/>
    </row>
    <row r="117" spans="1:75" ht="24.75" customHeight="1" x14ac:dyDescent="0.25">
      <c r="A117" s="27" t="s">
        <v>171</v>
      </c>
      <c r="B117" s="28" t="s">
        <v>170</v>
      </c>
      <c r="C117" s="29">
        <v>0</v>
      </c>
      <c r="D117" s="30" t="s">
        <v>169</v>
      </c>
      <c r="E117" s="18" t="s">
        <v>31</v>
      </c>
      <c r="F117" s="31">
        <v>0</v>
      </c>
      <c r="G117" s="31">
        <v>0</v>
      </c>
      <c r="H117" s="32">
        <v>0</v>
      </c>
      <c r="I117" s="31"/>
      <c r="J117" s="31">
        <f t="shared" si="6"/>
        <v>0</v>
      </c>
      <c r="L117" s="38"/>
      <c r="M117" s="38"/>
      <c r="BW117" s="24"/>
    </row>
    <row r="118" spans="1:75" ht="31.5" x14ac:dyDescent="0.25">
      <c r="A118" s="27" t="s">
        <v>168</v>
      </c>
      <c r="B118" s="28" t="s">
        <v>167</v>
      </c>
      <c r="C118" s="29">
        <v>0</v>
      </c>
      <c r="D118" s="28" t="s">
        <v>32</v>
      </c>
      <c r="E118" s="18" t="s">
        <v>31</v>
      </c>
      <c r="F118" s="40">
        <v>0</v>
      </c>
      <c r="G118" s="31">
        <v>0</v>
      </c>
      <c r="H118" s="34">
        <v>0</v>
      </c>
      <c r="I118" s="31"/>
      <c r="J118" s="31">
        <f t="shared" si="6"/>
        <v>0</v>
      </c>
      <c r="BW118" s="24"/>
    </row>
    <row r="119" spans="1:75" ht="31.5" x14ac:dyDescent="0.25">
      <c r="A119" s="27" t="s">
        <v>166</v>
      </c>
      <c r="B119" s="28" t="s">
        <v>165</v>
      </c>
      <c r="C119" s="29">
        <f>IF(F119&gt;0,1,0)</f>
        <v>0</v>
      </c>
      <c r="D119" s="28" t="s">
        <v>105</v>
      </c>
      <c r="E119" s="18" t="s">
        <v>31</v>
      </c>
      <c r="F119" s="40">
        <v>0</v>
      </c>
      <c r="G119" s="31">
        <v>0</v>
      </c>
      <c r="H119" s="34">
        <v>0</v>
      </c>
      <c r="I119" s="31">
        <v>0</v>
      </c>
      <c r="J119" s="31">
        <f t="shared" si="6"/>
        <v>0</v>
      </c>
      <c r="BW119" s="24"/>
    </row>
    <row r="120" spans="1:75" ht="47.25" x14ac:dyDescent="0.25">
      <c r="A120" s="27" t="s">
        <v>164</v>
      </c>
      <c r="B120" s="28" t="s">
        <v>163</v>
      </c>
      <c r="C120" s="29">
        <f>IF(H120,1,0)</f>
        <v>1</v>
      </c>
      <c r="D120" s="28" t="s">
        <v>32</v>
      </c>
      <c r="E120" s="18" t="s">
        <v>31</v>
      </c>
      <c r="F120" s="40">
        <f>C120</f>
        <v>1</v>
      </c>
      <c r="G120" s="31">
        <f>H120*1000</f>
        <v>5313</v>
      </c>
      <c r="H120" s="34">
        <v>5.3129999999999997</v>
      </c>
      <c r="I120" s="31">
        <v>5.31</v>
      </c>
      <c r="J120" s="31">
        <f t="shared" si="6"/>
        <v>5313</v>
      </c>
      <c r="BW120" s="24"/>
    </row>
    <row r="121" spans="1:75" ht="47.25" x14ac:dyDescent="0.25">
      <c r="A121" s="27" t="s">
        <v>162</v>
      </c>
      <c r="B121" s="28" t="s">
        <v>161</v>
      </c>
      <c r="C121" s="29">
        <v>1</v>
      </c>
      <c r="D121" s="28" t="s">
        <v>32</v>
      </c>
      <c r="E121" s="18" t="s">
        <v>31</v>
      </c>
      <c r="F121" s="40">
        <v>1</v>
      </c>
      <c r="G121" s="31">
        <f>H121*1000</f>
        <v>46678</v>
      </c>
      <c r="H121" s="34">
        <v>46.677999999999997</v>
      </c>
      <c r="I121" s="31">
        <v>46.68</v>
      </c>
      <c r="J121" s="31">
        <f t="shared" si="6"/>
        <v>46678</v>
      </c>
      <c r="BW121" s="24"/>
    </row>
    <row r="122" spans="1:75" ht="56.25" customHeight="1" x14ac:dyDescent="0.25">
      <c r="A122" s="27" t="s">
        <v>160</v>
      </c>
      <c r="B122" s="28" t="s">
        <v>159</v>
      </c>
      <c r="C122" s="29">
        <v>0</v>
      </c>
      <c r="D122" s="28" t="s">
        <v>121</v>
      </c>
      <c r="E122" s="18" t="s">
        <v>31</v>
      </c>
      <c r="F122" s="40">
        <v>0</v>
      </c>
      <c r="G122" s="31">
        <v>0</v>
      </c>
      <c r="H122" s="34">
        <v>0</v>
      </c>
      <c r="I122" s="31"/>
      <c r="J122" s="31">
        <f t="shared" si="6"/>
        <v>0</v>
      </c>
      <c r="BW122" s="24"/>
    </row>
    <row r="123" spans="1:75" ht="55.5" customHeight="1" x14ac:dyDescent="0.25">
      <c r="A123" s="27" t="s">
        <v>158</v>
      </c>
      <c r="B123" s="28" t="s">
        <v>157</v>
      </c>
      <c r="C123" s="29">
        <v>0</v>
      </c>
      <c r="D123" s="28" t="s">
        <v>121</v>
      </c>
      <c r="E123" s="18" t="s">
        <v>31</v>
      </c>
      <c r="F123" s="40">
        <v>0</v>
      </c>
      <c r="G123" s="31">
        <v>0</v>
      </c>
      <c r="H123" s="34">
        <v>0</v>
      </c>
      <c r="I123" s="31"/>
      <c r="J123" s="31">
        <f t="shared" si="6"/>
        <v>0</v>
      </c>
      <c r="BW123" s="24"/>
    </row>
    <row r="124" spans="1:75" ht="24.75" customHeight="1" x14ac:dyDescent="0.25">
      <c r="A124" s="27" t="s">
        <v>156</v>
      </c>
      <c r="B124" s="28" t="s">
        <v>155</v>
      </c>
      <c r="C124" s="29">
        <v>0</v>
      </c>
      <c r="D124" s="30" t="s">
        <v>154</v>
      </c>
      <c r="E124" s="18"/>
      <c r="F124" s="31">
        <v>0</v>
      </c>
      <c r="G124" s="31">
        <v>0</v>
      </c>
      <c r="H124" s="32">
        <v>0</v>
      </c>
      <c r="I124" s="31"/>
      <c r="J124" s="31">
        <f t="shared" si="6"/>
        <v>0</v>
      </c>
      <c r="L124" s="38"/>
      <c r="M124" s="38"/>
      <c r="BW124" s="24"/>
    </row>
    <row r="125" spans="1:75" ht="70.5" customHeight="1" x14ac:dyDescent="0.25">
      <c r="A125" s="27" t="s">
        <v>153</v>
      </c>
      <c r="B125" s="28" t="s">
        <v>152</v>
      </c>
      <c r="C125" s="29">
        <v>1</v>
      </c>
      <c r="D125" s="30" t="s">
        <v>121</v>
      </c>
      <c r="E125" s="18" t="s">
        <v>31</v>
      </c>
      <c r="F125" s="31">
        <v>1</v>
      </c>
      <c r="G125" s="31">
        <f>H125*1000</f>
        <v>17741.060000000001</v>
      </c>
      <c r="H125" s="32">
        <f>ROUND(($I$138*0.15),5)</f>
        <v>17.741060000000001</v>
      </c>
      <c r="I125" s="31"/>
      <c r="J125" s="31">
        <f t="shared" si="6"/>
        <v>17741.060000000001</v>
      </c>
      <c r="BW125" s="24"/>
    </row>
    <row r="126" spans="1:75" ht="54" customHeight="1" x14ac:dyDescent="0.25">
      <c r="A126" s="27" t="s">
        <v>151</v>
      </c>
      <c r="B126" s="28" t="s">
        <v>150</v>
      </c>
      <c r="C126" s="29">
        <v>1</v>
      </c>
      <c r="D126" s="30" t="s">
        <v>121</v>
      </c>
      <c r="E126" s="18" t="s">
        <v>31</v>
      </c>
      <c r="F126" s="31">
        <v>1</v>
      </c>
      <c r="G126" s="31">
        <f>H126*1000</f>
        <v>13010.109999999999</v>
      </c>
      <c r="H126" s="32">
        <f>ROUND(($I$138*0.11),5)</f>
        <v>13.010109999999999</v>
      </c>
      <c r="I126" s="31"/>
      <c r="J126" s="31">
        <f t="shared" si="6"/>
        <v>13010.11</v>
      </c>
      <c r="BW126" s="24"/>
    </row>
    <row r="127" spans="1:75" ht="57.75" customHeight="1" x14ac:dyDescent="0.25">
      <c r="A127" s="27" t="s">
        <v>149</v>
      </c>
      <c r="B127" s="28" t="s">
        <v>148</v>
      </c>
      <c r="C127" s="29">
        <v>0</v>
      </c>
      <c r="D127" s="28" t="s">
        <v>121</v>
      </c>
      <c r="E127" s="18" t="s">
        <v>31</v>
      </c>
      <c r="F127" s="40">
        <v>0</v>
      </c>
      <c r="G127" s="31">
        <v>0</v>
      </c>
      <c r="H127" s="34">
        <v>0</v>
      </c>
      <c r="I127" s="31"/>
      <c r="J127" s="31">
        <f t="shared" si="6"/>
        <v>0</v>
      </c>
      <c r="BW127" s="24"/>
    </row>
    <row r="128" spans="1:75" ht="69" customHeight="1" x14ac:dyDescent="0.25">
      <c r="A128" s="27" t="s">
        <v>147</v>
      </c>
      <c r="B128" s="28" t="s">
        <v>146</v>
      </c>
      <c r="C128" s="29">
        <v>1</v>
      </c>
      <c r="D128" s="30" t="s">
        <v>121</v>
      </c>
      <c r="E128" s="18" t="s">
        <v>31</v>
      </c>
      <c r="F128" s="31">
        <v>1</v>
      </c>
      <c r="G128" s="31">
        <f>H128*1000</f>
        <v>8279.16</v>
      </c>
      <c r="H128" s="32">
        <f>ROUND(($I$138*0.07),5)</f>
        <v>8.2791599999999992</v>
      </c>
      <c r="I128" s="31"/>
      <c r="J128" s="31">
        <f t="shared" si="6"/>
        <v>8279.16</v>
      </c>
      <c r="BW128" s="24"/>
    </row>
    <row r="129" spans="1:95" ht="55.5" customHeight="1" x14ac:dyDescent="0.25">
      <c r="A129" s="27" t="s">
        <v>145</v>
      </c>
      <c r="B129" s="28" t="s">
        <v>144</v>
      </c>
      <c r="C129" s="29">
        <v>1</v>
      </c>
      <c r="D129" s="30" t="s">
        <v>121</v>
      </c>
      <c r="E129" s="18" t="s">
        <v>31</v>
      </c>
      <c r="F129" s="31">
        <v>1</v>
      </c>
      <c r="G129" s="31">
        <f>H129*1000</f>
        <v>21289.269999999997</v>
      </c>
      <c r="H129" s="32">
        <f>ROUND(($I$138*0.18),5)</f>
        <v>21.289269999999998</v>
      </c>
      <c r="I129" s="31"/>
      <c r="J129" s="31">
        <f t="shared" si="6"/>
        <v>21289.27</v>
      </c>
      <c r="BW129" s="24"/>
    </row>
    <row r="130" spans="1:95" ht="24.75" customHeight="1" x14ac:dyDescent="0.25">
      <c r="A130" s="27" t="s">
        <v>143</v>
      </c>
      <c r="B130" s="28" t="s">
        <v>142</v>
      </c>
      <c r="C130" s="29">
        <v>0</v>
      </c>
      <c r="D130" s="30" t="s">
        <v>4</v>
      </c>
      <c r="E130" s="18"/>
      <c r="F130" s="31">
        <v>0</v>
      </c>
      <c r="G130" s="31">
        <v>0</v>
      </c>
      <c r="H130" s="32">
        <v>0</v>
      </c>
      <c r="I130" s="31">
        <v>0</v>
      </c>
      <c r="J130" s="31">
        <f t="shared" si="6"/>
        <v>0</v>
      </c>
      <c r="L130" s="38"/>
      <c r="M130" s="38"/>
      <c r="BW130" s="24"/>
    </row>
    <row r="131" spans="1:95" ht="24.75" customHeight="1" x14ac:dyDescent="0.25">
      <c r="A131" s="27" t="s">
        <v>141</v>
      </c>
      <c r="B131" s="28" t="s">
        <v>140</v>
      </c>
      <c r="C131" s="29">
        <v>0</v>
      </c>
      <c r="D131" s="30" t="s">
        <v>105</v>
      </c>
      <c r="E131" s="18" t="s">
        <v>31</v>
      </c>
      <c r="F131" s="31">
        <v>0</v>
      </c>
      <c r="G131" s="31">
        <v>0</v>
      </c>
      <c r="H131" s="32">
        <v>0</v>
      </c>
      <c r="I131" s="31"/>
      <c r="J131" s="31">
        <f t="shared" si="6"/>
        <v>0</v>
      </c>
      <c r="L131" s="38"/>
      <c r="M131" s="38"/>
      <c r="BW131" s="24"/>
    </row>
    <row r="132" spans="1:95" ht="24.75" customHeight="1" x14ac:dyDescent="0.25">
      <c r="A132" s="27" t="s">
        <v>139</v>
      </c>
      <c r="B132" s="28" t="s">
        <v>138</v>
      </c>
      <c r="C132" s="29">
        <v>0</v>
      </c>
      <c r="D132" s="30" t="s">
        <v>105</v>
      </c>
      <c r="E132" s="18" t="s">
        <v>31</v>
      </c>
      <c r="F132" s="31">
        <v>0</v>
      </c>
      <c r="G132" s="31">
        <v>0</v>
      </c>
      <c r="H132" s="32">
        <v>0</v>
      </c>
      <c r="I132" s="31"/>
      <c r="J132" s="31">
        <f t="shared" si="6"/>
        <v>0</v>
      </c>
      <c r="L132" s="38"/>
      <c r="M132" s="38"/>
      <c r="BW132" s="24"/>
    </row>
    <row r="133" spans="1:95" ht="24.75" customHeight="1" x14ac:dyDescent="0.25">
      <c r="A133" s="27" t="s">
        <v>137</v>
      </c>
      <c r="B133" s="28" t="s">
        <v>136</v>
      </c>
      <c r="C133" s="29">
        <v>0</v>
      </c>
      <c r="D133" s="30" t="s">
        <v>105</v>
      </c>
      <c r="E133" s="18" t="s">
        <v>31</v>
      </c>
      <c r="F133" s="31">
        <v>0</v>
      </c>
      <c r="G133" s="31">
        <v>0</v>
      </c>
      <c r="H133" s="32">
        <v>0</v>
      </c>
      <c r="I133" s="31"/>
      <c r="J133" s="31">
        <f t="shared" si="6"/>
        <v>0</v>
      </c>
      <c r="L133" s="38"/>
      <c r="M133" s="38"/>
      <c r="BW133" s="24"/>
    </row>
    <row r="134" spans="1:95" ht="24.75" customHeight="1" x14ac:dyDescent="0.25">
      <c r="A134" s="27" t="s">
        <v>135</v>
      </c>
      <c r="B134" s="28" t="s">
        <v>134</v>
      </c>
      <c r="C134" s="29">
        <v>0</v>
      </c>
      <c r="D134" s="30" t="s">
        <v>4</v>
      </c>
      <c r="E134" s="18"/>
      <c r="F134" s="31">
        <v>0</v>
      </c>
      <c r="G134" s="31">
        <v>0</v>
      </c>
      <c r="H134" s="32">
        <v>0</v>
      </c>
      <c r="I134" s="31">
        <v>0</v>
      </c>
      <c r="J134" s="31">
        <f t="shared" si="6"/>
        <v>0</v>
      </c>
      <c r="L134" s="38"/>
      <c r="M134" s="38"/>
      <c r="BW134" s="24"/>
    </row>
    <row r="135" spans="1:95" ht="30" customHeight="1" x14ac:dyDescent="0.25">
      <c r="A135" s="27" t="s">
        <v>133</v>
      </c>
      <c r="B135" s="28" t="s">
        <v>132</v>
      </c>
      <c r="C135" s="29">
        <v>0</v>
      </c>
      <c r="D135" s="30" t="s">
        <v>4</v>
      </c>
      <c r="E135" s="18"/>
      <c r="F135" s="31">
        <v>0</v>
      </c>
      <c r="G135" s="31">
        <v>0</v>
      </c>
      <c r="H135" s="32">
        <v>0</v>
      </c>
      <c r="I135" s="31">
        <v>0</v>
      </c>
      <c r="J135" s="31">
        <f t="shared" si="6"/>
        <v>0</v>
      </c>
      <c r="L135" s="38"/>
      <c r="M135" s="38"/>
      <c r="BW135" s="24"/>
    </row>
    <row r="136" spans="1:95" ht="42.75" customHeight="1" x14ac:dyDescent="0.25">
      <c r="A136" s="27" t="s">
        <v>131</v>
      </c>
      <c r="B136" s="28" t="s">
        <v>130</v>
      </c>
      <c r="C136" s="29">
        <v>0</v>
      </c>
      <c r="D136" s="28" t="s">
        <v>37</v>
      </c>
      <c r="E136" s="18" t="s">
        <v>31</v>
      </c>
      <c r="F136" s="40">
        <v>0</v>
      </c>
      <c r="G136" s="31">
        <v>0</v>
      </c>
      <c r="H136" s="34">
        <v>0</v>
      </c>
      <c r="I136" s="31"/>
      <c r="J136" s="31">
        <f t="shared" si="6"/>
        <v>0</v>
      </c>
      <c r="BW136" s="24"/>
    </row>
    <row r="137" spans="1:95" ht="39" customHeight="1" x14ac:dyDescent="0.25">
      <c r="A137" s="27" t="s">
        <v>129</v>
      </c>
      <c r="B137" s="28" t="s">
        <v>128</v>
      </c>
      <c r="C137" s="29">
        <v>0</v>
      </c>
      <c r="D137" s="28" t="s">
        <v>37</v>
      </c>
      <c r="E137" s="18" t="s">
        <v>31</v>
      </c>
      <c r="F137" s="40">
        <v>0</v>
      </c>
      <c r="G137" s="31">
        <v>0</v>
      </c>
      <c r="H137" s="34">
        <v>0</v>
      </c>
      <c r="I137" s="31"/>
      <c r="J137" s="31">
        <f t="shared" si="6"/>
        <v>0</v>
      </c>
      <c r="BW137" s="24"/>
    </row>
    <row r="138" spans="1:95" ht="60" customHeight="1" x14ac:dyDescent="0.25">
      <c r="A138" s="27" t="s">
        <v>127</v>
      </c>
      <c r="B138" s="28" t="s">
        <v>126</v>
      </c>
      <c r="C138" s="29" t="s">
        <v>960</v>
      </c>
      <c r="D138" s="30">
        <v>0</v>
      </c>
      <c r="E138" s="18">
        <v>0</v>
      </c>
      <c r="F138" s="31" t="s">
        <v>960</v>
      </c>
      <c r="G138" s="31" t="s">
        <v>960</v>
      </c>
      <c r="H138" s="34">
        <f>I138-H110-H111-H125-H126-H127-H128-H129-H116</f>
        <v>8.2791660000000924</v>
      </c>
      <c r="I138" s="34">
        <f>J197*0.7</f>
        <v>118.27373600000008</v>
      </c>
      <c r="J138" s="31">
        <f>ROUND(L19,2)</f>
        <v>0</v>
      </c>
      <c r="K138" s="82"/>
      <c r="BW138" s="24"/>
    </row>
    <row r="139" spans="1:95" s="74" customFormat="1" ht="48.75" customHeight="1" x14ac:dyDescent="0.25">
      <c r="A139" s="65" t="s">
        <v>125</v>
      </c>
      <c r="B139" s="66" t="s">
        <v>124</v>
      </c>
      <c r="C139" s="67"/>
      <c r="D139" s="68"/>
      <c r="E139" s="69"/>
      <c r="F139" s="70"/>
      <c r="G139" s="70"/>
      <c r="H139" s="71">
        <v>4.5077600000000002</v>
      </c>
      <c r="I139" s="72">
        <f>I140+I141+I142+I143+I144+I145+I146+I147+I148+I149+I150</f>
        <v>4.5077599999999993</v>
      </c>
      <c r="J139" s="72">
        <f ca="1">J140+J141+J142+J143+J144+J145+J146+J147+J148+J149+J150</f>
        <v>4665.12</v>
      </c>
      <c r="K139" s="73"/>
      <c r="BV139" s="74" t="s">
        <v>586</v>
      </c>
      <c r="CQ139" s="74" t="s">
        <v>964</v>
      </c>
    </row>
    <row r="140" spans="1:95" ht="54" customHeight="1" x14ac:dyDescent="0.25">
      <c r="A140" s="27" t="s">
        <v>123</v>
      </c>
      <c r="B140" s="28" t="s">
        <v>122</v>
      </c>
      <c r="C140" s="29">
        <v>0</v>
      </c>
      <c r="D140" s="28" t="s">
        <v>121</v>
      </c>
      <c r="E140" s="18" t="s">
        <v>31</v>
      </c>
      <c r="F140" s="40">
        <v>0</v>
      </c>
      <c r="G140" s="31">
        <v>0</v>
      </c>
      <c r="H140" s="34">
        <v>0</v>
      </c>
      <c r="I140" s="31"/>
      <c r="J140" s="31">
        <f t="shared" ref="J140:J149" si="7">ROUND(H140*1000,2)</f>
        <v>0</v>
      </c>
      <c r="BW140" s="24"/>
    </row>
    <row r="141" spans="1:95" ht="24" customHeight="1" x14ac:dyDescent="0.25">
      <c r="A141" s="27" t="s">
        <v>120</v>
      </c>
      <c r="B141" s="28" t="s">
        <v>119</v>
      </c>
      <c r="C141" s="29">
        <v>0</v>
      </c>
      <c r="D141" s="28" t="s">
        <v>37</v>
      </c>
      <c r="E141" s="18" t="s">
        <v>31</v>
      </c>
      <c r="F141" s="40">
        <v>0</v>
      </c>
      <c r="G141" s="31">
        <v>0</v>
      </c>
      <c r="H141" s="34">
        <v>0</v>
      </c>
      <c r="I141" s="31"/>
      <c r="J141" s="31">
        <f t="shared" si="7"/>
        <v>0</v>
      </c>
      <c r="BW141" s="24"/>
    </row>
    <row r="142" spans="1:95" ht="39" customHeight="1" x14ac:dyDescent="0.25">
      <c r="A142" s="27" t="s">
        <v>118</v>
      </c>
      <c r="B142" s="28" t="s">
        <v>117</v>
      </c>
      <c r="C142" s="29">
        <f>IF(F142&gt;0,1,0)</f>
        <v>0</v>
      </c>
      <c r="D142" s="28" t="s">
        <v>32</v>
      </c>
      <c r="E142" s="18" t="s">
        <v>31</v>
      </c>
      <c r="F142" s="40">
        <f>IF(H142&gt;0,1,0)</f>
        <v>0</v>
      </c>
      <c r="G142" s="31">
        <f>IF(F142&gt;0,J142/C142/F142,0)</f>
        <v>0</v>
      </c>
      <c r="H142" s="34">
        <v>0</v>
      </c>
      <c r="I142" s="31">
        <v>0</v>
      </c>
      <c r="J142" s="31">
        <f t="shared" si="7"/>
        <v>0</v>
      </c>
      <c r="BW142" s="24"/>
    </row>
    <row r="143" spans="1:95" ht="25.5" customHeight="1" x14ac:dyDescent="0.25">
      <c r="A143" s="27" t="s">
        <v>116</v>
      </c>
      <c r="B143" s="28" t="s">
        <v>115</v>
      </c>
      <c r="C143" s="29">
        <f>IF(H143&gt;0,52,0)</f>
        <v>0</v>
      </c>
      <c r="D143" s="28" t="s">
        <v>112</v>
      </c>
      <c r="E143" s="36" t="s">
        <v>102</v>
      </c>
      <c r="F143" s="40">
        <v>0</v>
      </c>
      <c r="G143" s="40">
        <v>0</v>
      </c>
      <c r="H143" s="32">
        <f>ROUND((F143*G143*K143)/1000,5)</f>
        <v>0</v>
      </c>
      <c r="I143" s="35">
        <f>H143</f>
        <v>0</v>
      </c>
      <c r="J143" s="31">
        <f t="shared" si="7"/>
        <v>0</v>
      </c>
      <c r="K143" s="3">
        <v>52</v>
      </c>
      <c r="BW143" s="24"/>
    </row>
    <row r="144" spans="1:95" ht="25.5" customHeight="1" x14ac:dyDescent="0.25">
      <c r="A144" s="27" t="s">
        <v>114</v>
      </c>
      <c r="B144" s="28" t="s">
        <v>113</v>
      </c>
      <c r="C144" s="29">
        <f>IF(H144&gt;0,52,0)</f>
        <v>52</v>
      </c>
      <c r="D144" s="28" t="s">
        <v>112</v>
      </c>
      <c r="E144" s="36" t="s">
        <v>102</v>
      </c>
      <c r="F144" s="40">
        <v>2</v>
      </c>
      <c r="G144" s="40">
        <v>9.1300000000000008</v>
      </c>
      <c r="H144" s="32">
        <f>ROUND((F144*G144*K144)/1000,5)</f>
        <v>0.94952000000000003</v>
      </c>
      <c r="I144" s="35">
        <f>H144</f>
        <v>0.94952000000000003</v>
      </c>
      <c r="J144" s="31">
        <f t="shared" si="7"/>
        <v>949.52</v>
      </c>
      <c r="K144" s="3">
        <v>52</v>
      </c>
      <c r="BW144" s="24"/>
    </row>
    <row r="145" spans="1:75" ht="25.5" customHeight="1" x14ac:dyDescent="0.25">
      <c r="A145" s="27" t="s">
        <v>111</v>
      </c>
      <c r="B145" s="28" t="s">
        <v>110</v>
      </c>
      <c r="C145" s="29">
        <f>IF(H145&gt;0,12,0)</f>
        <v>12</v>
      </c>
      <c r="D145" s="28" t="s">
        <v>105</v>
      </c>
      <c r="E145" s="36" t="s">
        <v>102</v>
      </c>
      <c r="F145" s="40">
        <v>2</v>
      </c>
      <c r="G145" s="40">
        <v>63.36</v>
      </c>
      <c r="H145" s="32">
        <f>ROUND((F145*G145*K145)/1000,5)</f>
        <v>1.52064</v>
      </c>
      <c r="I145" s="35">
        <f>H145</f>
        <v>1.52064</v>
      </c>
      <c r="J145" s="31">
        <f t="shared" si="7"/>
        <v>1520.64</v>
      </c>
      <c r="K145" s="3">
        <v>12</v>
      </c>
      <c r="BW145" s="24"/>
    </row>
    <row r="146" spans="1:75" ht="39" customHeight="1" x14ac:dyDescent="0.25">
      <c r="A146" s="27" t="s">
        <v>109</v>
      </c>
      <c r="B146" s="28" t="s">
        <v>108</v>
      </c>
      <c r="C146" s="29">
        <f ca="1">IF(F146&gt;0,1,0)</f>
        <v>0</v>
      </c>
      <c r="D146" s="28" t="s">
        <v>32</v>
      </c>
      <c r="E146" s="18" t="s">
        <v>31</v>
      </c>
      <c r="F146" s="40">
        <f ca="1">IF(H146&gt;0,1,0)</f>
        <v>0</v>
      </c>
      <c r="G146" s="31">
        <f ca="1">IF(F146&gt;0,J146/C146/F146,0)</f>
        <v>0</v>
      </c>
      <c r="H146" s="34">
        <f ca="1">J146</f>
        <v>0</v>
      </c>
      <c r="I146" s="31"/>
      <c r="J146" s="31">
        <f t="shared" ca="1" si="7"/>
        <v>0</v>
      </c>
      <c r="BW146" s="24"/>
    </row>
    <row r="147" spans="1:75" ht="25.5" customHeight="1" x14ac:dyDescent="0.25">
      <c r="A147" s="27" t="s">
        <v>107</v>
      </c>
      <c r="B147" s="28" t="s">
        <v>106</v>
      </c>
      <c r="C147" s="29">
        <f>IF(H147&gt;0,12,0)</f>
        <v>12</v>
      </c>
      <c r="D147" s="28" t="s">
        <v>105</v>
      </c>
      <c r="E147" s="36" t="s">
        <v>102</v>
      </c>
      <c r="F147" s="40">
        <v>2</v>
      </c>
      <c r="G147" s="40">
        <v>11.41</v>
      </c>
      <c r="H147" s="32">
        <f>ROUND((F147*G147*K147)/1000,5)</f>
        <v>0.27383999999999997</v>
      </c>
      <c r="I147" s="35">
        <f>H147</f>
        <v>0.27383999999999997</v>
      </c>
      <c r="J147" s="31">
        <f t="shared" si="7"/>
        <v>273.83999999999997</v>
      </c>
      <c r="K147" s="3">
        <v>12</v>
      </c>
      <c r="BW147" s="24"/>
    </row>
    <row r="148" spans="1:75" ht="25.5" customHeight="1" x14ac:dyDescent="0.25">
      <c r="A148" s="27" t="s">
        <v>104</v>
      </c>
      <c r="B148" s="28" t="s">
        <v>103</v>
      </c>
      <c r="C148" s="29">
        <f>IF(H148&gt;0,1,0)</f>
        <v>1</v>
      </c>
      <c r="D148" s="28" t="s">
        <v>37</v>
      </c>
      <c r="E148" s="36" t="s">
        <v>102</v>
      </c>
      <c r="F148" s="40">
        <v>2</v>
      </c>
      <c r="G148" s="40">
        <v>881.88</v>
      </c>
      <c r="H148" s="32">
        <f>ROUND((F148*G148*K148)/1000,5)</f>
        <v>1.76376</v>
      </c>
      <c r="I148" s="35">
        <f>H148</f>
        <v>1.76376</v>
      </c>
      <c r="J148" s="31">
        <f t="shared" si="7"/>
        <v>1763.76</v>
      </c>
      <c r="K148" s="3">
        <v>1</v>
      </c>
      <c r="BW148" s="24"/>
    </row>
    <row r="149" spans="1:75" ht="25.5" customHeight="1" x14ac:dyDescent="0.25">
      <c r="A149" s="27" t="s">
        <v>101</v>
      </c>
      <c r="B149" s="28" t="s">
        <v>100</v>
      </c>
      <c r="C149" s="29">
        <v>0</v>
      </c>
      <c r="D149" s="28" t="s">
        <v>37</v>
      </c>
      <c r="E149" s="36" t="s">
        <v>99</v>
      </c>
      <c r="F149" s="40">
        <v>0</v>
      </c>
      <c r="G149" s="40">
        <v>0</v>
      </c>
      <c r="H149" s="32">
        <v>0</v>
      </c>
      <c r="I149" s="35"/>
      <c r="J149" s="31">
        <f t="shared" si="7"/>
        <v>0</v>
      </c>
      <c r="BW149" s="24"/>
    </row>
    <row r="150" spans="1:75" ht="39" customHeight="1" x14ac:dyDescent="0.25">
      <c r="A150" s="27" t="s">
        <v>98</v>
      </c>
      <c r="B150" s="28" t="s">
        <v>97</v>
      </c>
      <c r="C150" s="29" t="s">
        <v>960</v>
      </c>
      <c r="D150" s="30">
        <v>0</v>
      </c>
      <c r="E150" s="18">
        <v>0</v>
      </c>
      <c r="F150" s="31" t="s">
        <v>960</v>
      </c>
      <c r="G150" s="31" t="s">
        <v>960</v>
      </c>
      <c r="H150" s="34">
        <v>0</v>
      </c>
      <c r="I150" s="31"/>
      <c r="J150" s="31"/>
      <c r="BW150" s="24"/>
    </row>
    <row r="151" spans="1:75" s="74" customFormat="1" ht="48.75" customHeight="1" x14ac:dyDescent="0.25">
      <c r="A151" s="65" t="s">
        <v>96</v>
      </c>
      <c r="B151" s="66" t="s">
        <v>95</v>
      </c>
      <c r="C151" s="67"/>
      <c r="D151" s="68"/>
      <c r="E151" s="69"/>
      <c r="F151" s="70"/>
      <c r="G151" s="70"/>
      <c r="H151" s="71">
        <v>82.333920000000006</v>
      </c>
      <c r="I151" s="72">
        <f>I152+I153+I154</f>
        <v>82.33</v>
      </c>
      <c r="J151" s="72">
        <f ca="1">J152+J153+J154</f>
        <v>82334</v>
      </c>
      <c r="K151" s="73"/>
    </row>
    <row r="152" spans="1:75" ht="25.5" customHeight="1" x14ac:dyDescent="0.25">
      <c r="A152" s="27" t="s">
        <v>94</v>
      </c>
      <c r="B152" s="28" t="s">
        <v>93</v>
      </c>
      <c r="C152" s="29">
        <f>IF(F152&gt;0,12,0)</f>
        <v>12</v>
      </c>
      <c r="D152" s="28" t="s">
        <v>92</v>
      </c>
      <c r="E152" s="36" t="s">
        <v>59</v>
      </c>
      <c r="F152" s="40">
        <v>2</v>
      </c>
      <c r="G152" s="40">
        <f ca="1">IF(F152&gt;0,J152/C152/F152,0)</f>
        <v>3430.58</v>
      </c>
      <c r="H152" s="32">
        <f ca="1">ROUND((C152*F152*G152/1000),5)</f>
        <v>82.333920000000006</v>
      </c>
      <c r="I152" s="35">
        <v>82.33</v>
      </c>
      <c r="J152" s="31">
        <f ca="1">ROUND(H152*1000,2)</f>
        <v>82334</v>
      </c>
      <c r="BW152" s="24"/>
    </row>
    <row r="153" spans="1:75" ht="48.75" customHeight="1" x14ac:dyDescent="0.25">
      <c r="A153" s="27" t="s">
        <v>91</v>
      </c>
      <c r="B153" s="28" t="s">
        <v>90</v>
      </c>
      <c r="C153" s="29">
        <v>0</v>
      </c>
      <c r="D153" s="28" t="s">
        <v>4</v>
      </c>
      <c r="E153" s="36" t="s">
        <v>31</v>
      </c>
      <c r="F153" s="40">
        <v>0</v>
      </c>
      <c r="G153" s="40">
        <v>0</v>
      </c>
      <c r="H153" s="33">
        <v>0</v>
      </c>
      <c r="I153" s="39">
        <v>0</v>
      </c>
      <c r="J153" s="39">
        <v>0</v>
      </c>
      <c r="BW153" s="24"/>
    </row>
    <row r="154" spans="1:75" ht="39" customHeight="1" x14ac:dyDescent="0.25">
      <c r="A154" s="27" t="s">
        <v>89</v>
      </c>
      <c r="B154" s="28" t="s">
        <v>88</v>
      </c>
      <c r="C154" s="29" t="s">
        <v>960</v>
      </c>
      <c r="D154" s="30">
        <v>0</v>
      </c>
      <c r="E154" s="18">
        <v>0</v>
      </c>
      <c r="F154" s="31" t="s">
        <v>960</v>
      </c>
      <c r="G154" s="31" t="s">
        <v>960</v>
      </c>
      <c r="H154" s="34">
        <v>0</v>
      </c>
      <c r="I154" s="31"/>
      <c r="J154" s="31"/>
      <c r="BW154" s="24"/>
    </row>
    <row r="155" spans="1:75" s="74" customFormat="1" ht="48.75" customHeight="1" x14ac:dyDescent="0.25">
      <c r="A155" s="65" t="s">
        <v>87</v>
      </c>
      <c r="B155" s="66" t="s">
        <v>86</v>
      </c>
      <c r="C155" s="67"/>
      <c r="D155" s="68"/>
      <c r="E155" s="69"/>
      <c r="F155" s="70"/>
      <c r="G155" s="70"/>
      <c r="H155" s="71">
        <v>0</v>
      </c>
      <c r="I155" s="72">
        <f>I156+I157+I158+I159</f>
        <v>0</v>
      </c>
      <c r="J155" s="72">
        <f ca="1">J156+J157+J158+J159</f>
        <v>0</v>
      </c>
      <c r="K155" s="73"/>
    </row>
    <row r="156" spans="1:75" ht="39" customHeight="1" x14ac:dyDescent="0.25">
      <c r="A156" s="27" t="s">
        <v>85</v>
      </c>
      <c r="B156" s="28" t="s">
        <v>84</v>
      </c>
      <c r="C156" s="29">
        <v>0</v>
      </c>
      <c r="D156" s="28" t="s">
        <v>32</v>
      </c>
      <c r="E156" s="18" t="s">
        <v>31</v>
      </c>
      <c r="F156" s="40">
        <v>0</v>
      </c>
      <c r="G156" s="31">
        <v>0</v>
      </c>
      <c r="H156" s="34">
        <v>0</v>
      </c>
      <c r="I156" s="31"/>
      <c r="J156" s="31">
        <f>ROUND(H156*1000,2)</f>
        <v>0</v>
      </c>
      <c r="BW156" s="24"/>
    </row>
    <row r="157" spans="1:75" ht="39" customHeight="1" x14ac:dyDescent="0.25">
      <c r="A157" s="27" t="s">
        <v>83</v>
      </c>
      <c r="B157" s="28" t="s">
        <v>82</v>
      </c>
      <c r="C157" s="29">
        <f ca="1">IF(F157&gt;0,12,0)</f>
        <v>0</v>
      </c>
      <c r="D157" s="28" t="s">
        <v>92</v>
      </c>
      <c r="E157" s="18" t="s">
        <v>59</v>
      </c>
      <c r="F157" s="40">
        <f ca="1">IF(J157&gt;0,F152,0)</f>
        <v>0</v>
      </c>
      <c r="G157" s="31">
        <f ca="1">IF(F157&gt;0,J157/C157/F157,0)</f>
        <v>0</v>
      </c>
      <c r="H157" s="34">
        <f ca="1">ROUND((C157*F157*G157/1000),5)</f>
        <v>0</v>
      </c>
      <c r="I157" s="31">
        <v>0</v>
      </c>
      <c r="J157" s="31">
        <f ca="1">ROUND(H157*1000,2)</f>
        <v>0</v>
      </c>
      <c r="BW157" s="24"/>
    </row>
    <row r="158" spans="1:75" ht="54" customHeight="1" x14ac:dyDescent="0.25">
      <c r="A158" s="27" t="s">
        <v>80</v>
      </c>
      <c r="B158" s="28" t="s">
        <v>79</v>
      </c>
      <c r="C158" s="29">
        <v>0</v>
      </c>
      <c r="D158" s="28" t="s">
        <v>78</v>
      </c>
      <c r="E158" s="36" t="s">
        <v>31</v>
      </c>
      <c r="F158" s="40">
        <v>0</v>
      </c>
      <c r="G158" s="40">
        <v>0</v>
      </c>
      <c r="H158" s="32">
        <v>0</v>
      </c>
      <c r="I158" s="35"/>
      <c r="J158" s="31">
        <f>ROUND(H158*1000,2)</f>
        <v>0</v>
      </c>
      <c r="BW158" s="24"/>
    </row>
    <row r="159" spans="1:75" ht="39" customHeight="1" x14ac:dyDescent="0.25">
      <c r="A159" s="27" t="s">
        <v>77</v>
      </c>
      <c r="B159" s="28" t="s">
        <v>76</v>
      </c>
      <c r="C159" s="29" t="s">
        <v>960</v>
      </c>
      <c r="D159" s="30">
        <v>0</v>
      </c>
      <c r="E159" s="18">
        <v>0</v>
      </c>
      <c r="F159" s="31" t="s">
        <v>960</v>
      </c>
      <c r="G159" s="31" t="s">
        <v>960</v>
      </c>
      <c r="H159" s="34">
        <v>0</v>
      </c>
      <c r="I159" s="31"/>
      <c r="J159" s="31"/>
      <c r="BW159" s="24"/>
    </row>
    <row r="160" spans="1:75" s="74" customFormat="1" ht="48.75" customHeight="1" x14ac:dyDescent="0.25">
      <c r="A160" s="65" t="s">
        <v>75</v>
      </c>
      <c r="B160" s="66" t="s">
        <v>74</v>
      </c>
      <c r="C160" s="67"/>
      <c r="D160" s="68"/>
      <c r="E160" s="69"/>
      <c r="F160" s="70"/>
      <c r="G160" s="70"/>
      <c r="H160" s="71">
        <f>H161+H162+H163+H164</f>
        <v>0</v>
      </c>
      <c r="I160" s="72">
        <f>I161+I162+I163+I164</f>
        <v>0</v>
      </c>
      <c r="J160" s="72">
        <f>J161+J162+J163+J164</f>
        <v>0</v>
      </c>
      <c r="K160" s="73"/>
    </row>
    <row r="161" spans="1:75" ht="39" customHeight="1" x14ac:dyDescent="0.25">
      <c r="A161" s="27" t="s">
        <v>73</v>
      </c>
      <c r="B161" s="28" t="s">
        <v>72</v>
      </c>
      <c r="C161" s="29">
        <v>0</v>
      </c>
      <c r="D161" s="28"/>
      <c r="E161" s="18"/>
      <c r="F161" s="40">
        <v>0</v>
      </c>
      <c r="G161" s="31">
        <v>0</v>
      </c>
      <c r="H161" s="34">
        <v>0</v>
      </c>
      <c r="I161" s="31"/>
      <c r="J161" s="31">
        <f>ROUND(H161*1000,2)</f>
        <v>0</v>
      </c>
      <c r="BW161" s="24"/>
    </row>
    <row r="162" spans="1:75" ht="25.5" customHeight="1" x14ac:dyDescent="0.25">
      <c r="A162" s="27" t="s">
        <v>71</v>
      </c>
      <c r="B162" s="28" t="s">
        <v>70</v>
      </c>
      <c r="C162" s="29">
        <v>0</v>
      </c>
      <c r="D162" s="28"/>
      <c r="E162" s="36"/>
      <c r="F162" s="40">
        <v>0</v>
      </c>
      <c r="G162" s="40">
        <v>0</v>
      </c>
      <c r="H162" s="32">
        <v>0</v>
      </c>
      <c r="I162" s="35"/>
      <c r="J162" s="31">
        <f>ROUND(H162*1000,2)</f>
        <v>0</v>
      </c>
      <c r="BW162" s="24"/>
    </row>
    <row r="163" spans="1:75" ht="39" customHeight="1" x14ac:dyDescent="0.25">
      <c r="A163" s="27" t="s">
        <v>69</v>
      </c>
      <c r="B163" s="28" t="s">
        <v>68</v>
      </c>
      <c r="C163" s="29">
        <v>0</v>
      </c>
      <c r="D163" s="30"/>
      <c r="E163" s="18"/>
      <c r="F163" s="31">
        <v>0</v>
      </c>
      <c r="G163" s="31">
        <v>0</v>
      </c>
      <c r="H163" s="34">
        <v>0</v>
      </c>
      <c r="I163" s="31">
        <v>0</v>
      </c>
      <c r="J163" s="31">
        <f>ROUND(H163*1000,2)</f>
        <v>0</v>
      </c>
      <c r="BW163" s="24"/>
    </row>
    <row r="164" spans="1:75" ht="39" customHeight="1" x14ac:dyDescent="0.25">
      <c r="A164" s="27" t="s">
        <v>67</v>
      </c>
      <c r="B164" s="28" t="s">
        <v>66</v>
      </c>
      <c r="C164" s="29" t="s">
        <v>960</v>
      </c>
      <c r="D164" s="30">
        <v>0</v>
      </c>
      <c r="E164" s="18">
        <v>0</v>
      </c>
      <c r="F164" s="31" t="s">
        <v>960</v>
      </c>
      <c r="G164" s="31" t="s">
        <v>960</v>
      </c>
      <c r="H164" s="34">
        <v>0</v>
      </c>
      <c r="I164" s="31"/>
      <c r="J164" s="31"/>
      <c r="BW164" s="24"/>
    </row>
    <row r="165" spans="1:75" s="74" customFormat="1" ht="48.75" customHeight="1" x14ac:dyDescent="0.25">
      <c r="A165" s="65" t="s">
        <v>65</v>
      </c>
      <c r="B165" s="66" t="s">
        <v>64</v>
      </c>
      <c r="C165" s="67"/>
      <c r="D165" s="68"/>
      <c r="E165" s="69"/>
      <c r="F165" s="70"/>
      <c r="G165" s="70"/>
      <c r="H165" s="71">
        <f>H166+H167+H168</f>
        <v>0</v>
      </c>
      <c r="I165" s="72">
        <f>I166+I167+I168</f>
        <v>0</v>
      </c>
      <c r="J165" s="72">
        <f>J166+J167+J168</f>
        <v>0</v>
      </c>
      <c r="K165" s="73"/>
    </row>
    <row r="166" spans="1:75" ht="39" customHeight="1" x14ac:dyDescent="0.25">
      <c r="A166" s="27" t="s">
        <v>63</v>
      </c>
      <c r="B166" s="28" t="s">
        <v>62</v>
      </c>
      <c r="C166" s="29">
        <f>IF(H166&gt;0,1,0)</f>
        <v>0</v>
      </c>
      <c r="D166" s="30" t="s">
        <v>32</v>
      </c>
      <c r="E166" s="18" t="s">
        <v>59</v>
      </c>
      <c r="F166" s="31">
        <f>IF(H166&gt;0,1,0)</f>
        <v>0</v>
      </c>
      <c r="G166" s="31">
        <f>J166</f>
        <v>0</v>
      </c>
      <c r="H166" s="34">
        <v>0</v>
      </c>
      <c r="I166" s="31">
        <v>0</v>
      </c>
      <c r="J166" s="31">
        <f>ROUND(H166*1000,2)</f>
        <v>0</v>
      </c>
      <c r="BW166" s="24"/>
    </row>
    <row r="167" spans="1:75" ht="56.25" customHeight="1" x14ac:dyDescent="0.25">
      <c r="A167" s="27" t="s">
        <v>61</v>
      </c>
      <c r="B167" s="28" t="s">
        <v>60</v>
      </c>
      <c r="C167" s="29">
        <v>0</v>
      </c>
      <c r="D167" s="28" t="s">
        <v>37</v>
      </c>
      <c r="E167" s="18" t="s">
        <v>59</v>
      </c>
      <c r="F167" s="40">
        <v>0</v>
      </c>
      <c r="G167" s="31">
        <v>0</v>
      </c>
      <c r="H167" s="34">
        <v>0</v>
      </c>
      <c r="I167" s="31"/>
      <c r="J167" s="31">
        <f>ROUND(H167*1000,2)</f>
        <v>0</v>
      </c>
      <c r="BW167" s="24"/>
    </row>
    <row r="168" spans="1:75" ht="39" customHeight="1" x14ac:dyDescent="0.25">
      <c r="A168" s="27" t="s">
        <v>58</v>
      </c>
      <c r="B168" s="28" t="s">
        <v>57</v>
      </c>
      <c r="C168" s="29" t="s">
        <v>960</v>
      </c>
      <c r="D168" s="30">
        <v>0</v>
      </c>
      <c r="E168" s="18">
        <v>0</v>
      </c>
      <c r="F168" s="31" t="s">
        <v>960</v>
      </c>
      <c r="G168" s="31" t="s">
        <v>960</v>
      </c>
      <c r="H168" s="34">
        <v>0</v>
      </c>
      <c r="I168" s="31"/>
      <c r="J168" s="31"/>
      <c r="BW168" s="24"/>
    </row>
    <row r="169" spans="1:75" s="74" customFormat="1" ht="48.75" customHeight="1" x14ac:dyDescent="0.25">
      <c r="A169" s="65" t="s">
        <v>56</v>
      </c>
      <c r="B169" s="66" t="s">
        <v>55</v>
      </c>
      <c r="C169" s="67"/>
      <c r="D169" s="68"/>
      <c r="E169" s="69"/>
      <c r="F169" s="70"/>
      <c r="G169" s="70"/>
      <c r="H169" s="71">
        <f>H170+H171+H172</f>
        <v>57.668999999999997</v>
      </c>
      <c r="I169" s="72">
        <f>I170+I171+I172</f>
        <v>57.67</v>
      </c>
      <c r="J169" s="72">
        <f>J170+J171+J172</f>
        <v>57669</v>
      </c>
      <c r="K169" s="73"/>
    </row>
    <row r="170" spans="1:75" ht="25.5" customHeight="1" x14ac:dyDescent="0.25">
      <c r="A170" s="27" t="s">
        <v>54</v>
      </c>
      <c r="B170" s="28" t="s">
        <v>53</v>
      </c>
      <c r="C170" s="29">
        <v>1</v>
      </c>
      <c r="D170" s="28" t="s">
        <v>50</v>
      </c>
      <c r="E170" s="36" t="s">
        <v>31</v>
      </c>
      <c r="F170" s="40">
        <v>1</v>
      </c>
      <c r="G170" s="40">
        <f>J170</f>
        <v>57669</v>
      </c>
      <c r="H170" s="32">
        <v>57.668999999999997</v>
      </c>
      <c r="I170" s="35">
        <v>57.67</v>
      </c>
      <c r="J170" s="31">
        <f>ROUND(H170*1000,2)</f>
        <v>57669</v>
      </c>
      <c r="BW170" s="24"/>
    </row>
    <row r="171" spans="1:75" ht="25.5" customHeight="1" x14ac:dyDescent="0.25">
      <c r="A171" s="27" t="s">
        <v>52</v>
      </c>
      <c r="B171" s="28" t="s">
        <v>51</v>
      </c>
      <c r="C171" s="29">
        <f>IF(H171&gt;0,1,0)</f>
        <v>0</v>
      </c>
      <c r="D171" s="28" t="s">
        <v>50</v>
      </c>
      <c r="E171" s="36" t="s">
        <v>31</v>
      </c>
      <c r="F171" s="40">
        <f>IF(H171&gt;0,1,0)</f>
        <v>0</v>
      </c>
      <c r="G171" s="40">
        <f>J171</f>
        <v>0</v>
      </c>
      <c r="H171" s="32">
        <v>0</v>
      </c>
      <c r="I171" s="35">
        <v>0</v>
      </c>
      <c r="J171" s="31">
        <f>ROUND(H171*1000,2)</f>
        <v>0</v>
      </c>
      <c r="BW171" s="24"/>
    </row>
    <row r="172" spans="1:75" ht="56.25" customHeight="1" x14ac:dyDescent="0.25">
      <c r="A172" s="27" t="s">
        <v>49</v>
      </c>
      <c r="B172" s="28" t="s">
        <v>48</v>
      </c>
      <c r="C172" s="29" t="s">
        <v>960</v>
      </c>
      <c r="D172" s="30">
        <v>0</v>
      </c>
      <c r="E172" s="18">
        <v>0</v>
      </c>
      <c r="F172" s="31" t="s">
        <v>960</v>
      </c>
      <c r="G172" s="31" t="s">
        <v>960</v>
      </c>
      <c r="H172" s="34">
        <v>0</v>
      </c>
      <c r="I172" s="31"/>
      <c r="J172" s="31"/>
      <c r="BW172" s="24"/>
    </row>
    <row r="173" spans="1:75" s="74" customFormat="1" ht="57" customHeight="1" x14ac:dyDescent="0.25">
      <c r="A173" s="65" t="s">
        <v>47</v>
      </c>
      <c r="B173" s="66" t="s">
        <v>46</v>
      </c>
      <c r="C173" s="67"/>
      <c r="D173" s="68"/>
      <c r="E173" s="69"/>
      <c r="F173" s="70"/>
      <c r="G173" s="70"/>
      <c r="H173" s="71">
        <v>196.126</v>
      </c>
      <c r="I173" s="72">
        <v>196.13</v>
      </c>
      <c r="J173" s="72">
        <f>ROUND(H173*1000,2)</f>
        <v>196126</v>
      </c>
      <c r="K173" s="73"/>
    </row>
    <row r="174" spans="1:75" s="74" customFormat="1" ht="30.75" customHeight="1" x14ac:dyDescent="0.25">
      <c r="A174" s="65" t="s">
        <v>45</v>
      </c>
      <c r="B174" s="66" t="s">
        <v>44</v>
      </c>
      <c r="C174" s="67"/>
      <c r="D174" s="68"/>
      <c r="E174" s="69"/>
      <c r="F174" s="70"/>
      <c r="G174" s="70"/>
      <c r="H174" s="71">
        <v>10.109</v>
      </c>
      <c r="I174" s="72">
        <v>10.11</v>
      </c>
      <c r="J174" s="72">
        <f>ROUND(H174*1000,2)</f>
        <v>10109</v>
      </c>
      <c r="K174" s="73"/>
    </row>
    <row r="175" spans="1:75" s="74" customFormat="1" ht="48.75" customHeight="1" x14ac:dyDescent="0.25">
      <c r="A175" s="65" t="s">
        <v>43</v>
      </c>
      <c r="B175" s="66" t="s">
        <v>42</v>
      </c>
      <c r="C175" s="67"/>
      <c r="D175" s="68"/>
      <c r="E175" s="69"/>
      <c r="F175" s="70"/>
      <c r="G175" s="70"/>
      <c r="H175" s="71">
        <f>H176+H177</f>
        <v>0</v>
      </c>
      <c r="I175" s="72">
        <f>I176+I177</f>
        <v>0.02</v>
      </c>
      <c r="J175" s="72">
        <f>J176+J177</f>
        <v>0</v>
      </c>
      <c r="K175" s="73"/>
    </row>
    <row r="176" spans="1:75" ht="25.5" customHeight="1" x14ac:dyDescent="0.25">
      <c r="A176" s="27" t="s">
        <v>41</v>
      </c>
      <c r="B176" s="28" t="s">
        <v>40</v>
      </c>
      <c r="C176" s="29">
        <v>0</v>
      </c>
      <c r="D176" s="28" t="s">
        <v>32</v>
      </c>
      <c r="E176" s="36" t="s">
        <v>31</v>
      </c>
      <c r="F176" s="40">
        <v>0</v>
      </c>
      <c r="G176" s="40">
        <v>0</v>
      </c>
      <c r="H176" s="32">
        <v>0</v>
      </c>
      <c r="I176" s="35">
        <v>0</v>
      </c>
      <c r="J176" s="31">
        <f>ROUND(H176*1000,2)</f>
        <v>0</v>
      </c>
      <c r="BW176" s="24"/>
    </row>
    <row r="177" spans="1:75" ht="25.5" customHeight="1" x14ac:dyDescent="0.25">
      <c r="A177" s="27" t="s">
        <v>39</v>
      </c>
      <c r="B177" s="28" t="s">
        <v>38</v>
      </c>
      <c r="C177" s="29">
        <f>IF(H177&gt;0,1,0)</f>
        <v>0</v>
      </c>
      <c r="D177" s="28" t="s">
        <v>50</v>
      </c>
      <c r="E177" s="36" t="s">
        <v>31</v>
      </c>
      <c r="F177" s="40">
        <f>IF(H177&gt;0,1,0)</f>
        <v>0</v>
      </c>
      <c r="G177" s="40">
        <f>J177</f>
        <v>0</v>
      </c>
      <c r="H177" s="32">
        <v>0</v>
      </c>
      <c r="I177" s="35">
        <v>0.02</v>
      </c>
      <c r="J177" s="31">
        <f>ROUND(H177*1000,2)</f>
        <v>0</v>
      </c>
      <c r="BW177" s="24"/>
    </row>
    <row r="178" spans="1:75" s="74" customFormat="1" ht="48.75" customHeight="1" x14ac:dyDescent="0.25">
      <c r="A178" s="65" t="s">
        <v>36</v>
      </c>
      <c r="B178" s="66" t="s">
        <v>35</v>
      </c>
      <c r="C178" s="67"/>
      <c r="D178" s="68"/>
      <c r="E178" s="69"/>
      <c r="F178" s="70"/>
      <c r="G178" s="70"/>
      <c r="H178" s="71">
        <f>H179+H180+H181</f>
        <v>11.82737</v>
      </c>
      <c r="I178" s="72">
        <f>I179+I180+I181</f>
        <v>75.2</v>
      </c>
      <c r="J178" s="72">
        <f>J179+J180+J181</f>
        <v>11827.37</v>
      </c>
      <c r="K178" s="73"/>
    </row>
    <row r="179" spans="1:75" ht="25.5" customHeight="1" x14ac:dyDescent="0.25">
      <c r="A179" s="27" t="s">
        <v>34</v>
      </c>
      <c r="B179" s="28" t="s">
        <v>33</v>
      </c>
      <c r="C179" s="29">
        <v>0</v>
      </c>
      <c r="D179" s="28" t="s">
        <v>32</v>
      </c>
      <c r="E179" s="36" t="s">
        <v>31</v>
      </c>
      <c r="F179" s="40">
        <v>0</v>
      </c>
      <c r="G179" s="40">
        <v>0</v>
      </c>
      <c r="H179" s="32">
        <v>0</v>
      </c>
      <c r="I179" s="35">
        <v>0</v>
      </c>
      <c r="J179" s="31">
        <f>ROUND(H179*1000,2)</f>
        <v>0</v>
      </c>
      <c r="BW179" s="24"/>
    </row>
    <row r="180" spans="1:75" ht="56.25" customHeight="1" x14ac:dyDescent="0.25">
      <c r="A180" s="27" t="s">
        <v>30</v>
      </c>
      <c r="B180" s="28" t="s">
        <v>29</v>
      </c>
      <c r="C180" s="29">
        <v>0</v>
      </c>
      <c r="D180" s="30" t="s">
        <v>4</v>
      </c>
      <c r="E180" s="18"/>
      <c r="F180" s="31">
        <v>0</v>
      </c>
      <c r="G180" s="31">
        <v>0</v>
      </c>
      <c r="H180" s="34">
        <v>0</v>
      </c>
      <c r="I180" s="31">
        <v>0</v>
      </c>
      <c r="J180" s="31">
        <f>ROUND(H180*1000,2)</f>
        <v>0</v>
      </c>
      <c r="BW180" s="24"/>
    </row>
    <row r="181" spans="1:75" ht="39" customHeight="1" x14ac:dyDescent="0.25">
      <c r="A181" s="27" t="s">
        <v>28</v>
      </c>
      <c r="B181" s="28" t="s">
        <v>27</v>
      </c>
      <c r="C181" s="29" t="s">
        <v>960</v>
      </c>
      <c r="D181" s="30">
        <v>0</v>
      </c>
      <c r="E181" s="18">
        <v>0</v>
      </c>
      <c r="F181" s="31" t="s">
        <v>960</v>
      </c>
      <c r="G181" s="31" t="s">
        <v>960</v>
      </c>
      <c r="H181" s="34">
        <f>ROUND((J197*0.07),5)</f>
        <v>11.82737</v>
      </c>
      <c r="I181" s="31">
        <v>75.2</v>
      </c>
      <c r="J181" s="31">
        <f>ROUND(H181*1000,2)</f>
        <v>11827.37</v>
      </c>
      <c r="BW181" s="24"/>
    </row>
    <row r="182" spans="1:75" s="74" customFormat="1" ht="87.75" customHeight="1" x14ac:dyDescent="0.25">
      <c r="A182" s="65" t="s">
        <v>26</v>
      </c>
      <c r="B182" s="66" t="s">
        <v>25</v>
      </c>
      <c r="C182" s="67"/>
      <c r="D182" s="68"/>
      <c r="E182" s="69"/>
      <c r="F182" s="70"/>
      <c r="G182" s="70"/>
      <c r="H182" s="71">
        <v>0</v>
      </c>
      <c r="I182" s="72"/>
      <c r="J182" s="72"/>
      <c r="K182" s="73"/>
    </row>
    <row r="183" spans="1:75" ht="25.5" customHeight="1" x14ac:dyDescent="0.25">
      <c r="A183" s="27" t="s">
        <v>24</v>
      </c>
      <c r="B183" s="28" t="s">
        <v>23</v>
      </c>
      <c r="C183" s="29">
        <v>0</v>
      </c>
      <c r="D183" s="28" t="s">
        <v>4</v>
      </c>
      <c r="E183" s="36"/>
      <c r="F183" s="40">
        <v>0</v>
      </c>
      <c r="G183" s="40">
        <v>0</v>
      </c>
      <c r="H183" s="32">
        <v>0</v>
      </c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W183" s="24"/>
    </row>
    <row r="184" spans="1:75" ht="25.5" customHeight="1" x14ac:dyDescent="0.25">
      <c r="A184" s="27" t="s">
        <v>22</v>
      </c>
      <c r="B184" s="28" t="s">
        <v>21</v>
      </c>
      <c r="C184" s="29">
        <v>0</v>
      </c>
      <c r="D184" s="28" t="s">
        <v>4</v>
      </c>
      <c r="E184" s="36"/>
      <c r="F184" s="40">
        <v>0</v>
      </c>
      <c r="G184" s="40">
        <v>0</v>
      </c>
      <c r="H184" s="32">
        <v>0</v>
      </c>
      <c r="I184" s="35"/>
      <c r="J184" s="31"/>
      <c r="BW184" s="24"/>
    </row>
    <row r="185" spans="1:75" ht="25.5" customHeight="1" x14ac:dyDescent="0.25">
      <c r="A185" s="27" t="s">
        <v>20</v>
      </c>
      <c r="B185" s="28" t="s">
        <v>19</v>
      </c>
      <c r="C185" s="29">
        <v>0</v>
      </c>
      <c r="D185" s="28" t="s">
        <v>4</v>
      </c>
      <c r="E185" s="36"/>
      <c r="F185" s="40">
        <v>0</v>
      </c>
      <c r="G185" s="40">
        <v>0</v>
      </c>
      <c r="H185" s="32">
        <v>0</v>
      </c>
      <c r="I185" s="35"/>
      <c r="J185" s="31"/>
      <c r="BW185" s="24"/>
    </row>
    <row r="186" spans="1:75" ht="25.5" customHeight="1" x14ac:dyDescent="0.25">
      <c r="A186" s="27" t="s">
        <v>18</v>
      </c>
      <c r="B186" s="28" t="s">
        <v>17</v>
      </c>
      <c r="C186" s="29">
        <v>0</v>
      </c>
      <c r="D186" s="28" t="s">
        <v>4</v>
      </c>
      <c r="E186" s="36"/>
      <c r="F186" s="40">
        <v>0</v>
      </c>
      <c r="G186" s="40">
        <v>0</v>
      </c>
      <c r="H186" s="32">
        <v>0</v>
      </c>
      <c r="I186" s="35"/>
      <c r="J186" s="31"/>
      <c r="BW186" s="24"/>
    </row>
    <row r="187" spans="1:75" ht="25.5" customHeight="1" x14ac:dyDescent="0.25">
      <c r="A187" s="27" t="s">
        <v>16</v>
      </c>
      <c r="B187" s="28" t="s">
        <v>15</v>
      </c>
      <c r="C187" s="29">
        <v>0</v>
      </c>
      <c r="D187" s="28" t="s">
        <v>4</v>
      </c>
      <c r="E187" s="36"/>
      <c r="F187" s="40">
        <v>0</v>
      </c>
      <c r="G187" s="40">
        <v>0</v>
      </c>
      <c r="H187" s="32">
        <v>0</v>
      </c>
      <c r="I187" s="35"/>
      <c r="J187" s="31"/>
      <c r="BW187" s="24"/>
    </row>
    <row r="188" spans="1:75" ht="25.5" customHeight="1" x14ac:dyDescent="0.25">
      <c r="A188" s="27" t="s">
        <v>14</v>
      </c>
      <c r="B188" s="28" t="s">
        <v>13</v>
      </c>
      <c r="C188" s="29">
        <v>0</v>
      </c>
      <c r="D188" s="28" t="s">
        <v>4</v>
      </c>
      <c r="E188" s="36"/>
      <c r="F188" s="40">
        <v>0</v>
      </c>
      <c r="G188" s="40">
        <v>0</v>
      </c>
      <c r="H188" s="32">
        <v>0</v>
      </c>
      <c r="I188" s="35"/>
      <c r="J188" s="31"/>
      <c r="BW188" s="24"/>
    </row>
    <row r="189" spans="1:75" ht="25.5" customHeight="1" x14ac:dyDescent="0.25">
      <c r="A189" s="27" t="s">
        <v>12</v>
      </c>
      <c r="B189" s="28" t="s">
        <v>11</v>
      </c>
      <c r="C189" s="29">
        <v>0</v>
      </c>
      <c r="D189" s="28" t="s">
        <v>4</v>
      </c>
      <c r="E189" s="36"/>
      <c r="F189" s="40">
        <v>0</v>
      </c>
      <c r="G189" s="40">
        <v>0</v>
      </c>
      <c r="H189" s="32">
        <v>0</v>
      </c>
      <c r="I189" s="35"/>
      <c r="J189" s="31"/>
      <c r="BW189" s="24"/>
    </row>
    <row r="190" spans="1:75" ht="39" customHeight="1" x14ac:dyDescent="0.25">
      <c r="A190" s="27" t="s">
        <v>10</v>
      </c>
      <c r="B190" s="28" t="s">
        <v>9</v>
      </c>
      <c r="C190" s="29">
        <v>0</v>
      </c>
      <c r="D190" s="28" t="s">
        <v>4</v>
      </c>
      <c r="E190" s="36"/>
      <c r="F190" s="40">
        <v>0</v>
      </c>
      <c r="G190" s="40">
        <v>0</v>
      </c>
      <c r="H190" s="32">
        <v>0</v>
      </c>
      <c r="I190" s="31"/>
      <c r="J190" s="31"/>
      <c r="BW190" s="24"/>
    </row>
    <row r="191" spans="1:75" ht="25.5" customHeight="1" x14ac:dyDescent="0.25">
      <c r="A191" s="27" t="s">
        <v>8</v>
      </c>
      <c r="B191" s="28" t="s">
        <v>7</v>
      </c>
      <c r="C191" s="29">
        <v>0</v>
      </c>
      <c r="D191" s="28" t="s">
        <v>4</v>
      </c>
      <c r="E191" s="36"/>
      <c r="F191" s="40">
        <v>0</v>
      </c>
      <c r="G191" s="40">
        <v>0</v>
      </c>
      <c r="H191" s="32">
        <v>0</v>
      </c>
      <c r="I191" s="35"/>
      <c r="J191" s="31"/>
      <c r="BW191" s="24"/>
    </row>
    <row r="192" spans="1:75" ht="25.5" customHeight="1" x14ac:dyDescent="0.25">
      <c r="A192" s="27" t="s">
        <v>6</v>
      </c>
      <c r="B192" s="28" t="s">
        <v>5</v>
      </c>
      <c r="C192" s="29">
        <v>0</v>
      </c>
      <c r="D192" s="28" t="s">
        <v>4</v>
      </c>
      <c r="E192" s="36"/>
      <c r="F192" s="40">
        <v>0</v>
      </c>
      <c r="G192" s="40">
        <v>0</v>
      </c>
      <c r="H192" s="32">
        <v>0</v>
      </c>
      <c r="I192" s="35"/>
      <c r="J192" s="31"/>
      <c r="BW192" s="24"/>
    </row>
    <row r="193" spans="1:75" ht="74.25" customHeight="1" x14ac:dyDescent="0.25">
      <c r="A193" s="27" t="s">
        <v>3</v>
      </c>
      <c r="B193" s="28" t="s">
        <v>2</v>
      </c>
      <c r="C193" s="29" t="s">
        <v>960</v>
      </c>
      <c r="D193" s="30">
        <v>0</v>
      </c>
      <c r="E193" s="18">
        <v>0</v>
      </c>
      <c r="F193" s="31" t="s">
        <v>960</v>
      </c>
      <c r="G193" s="31" t="s">
        <v>960</v>
      </c>
      <c r="H193" s="33">
        <v>0</v>
      </c>
      <c r="I193" s="39"/>
      <c r="J193" s="31"/>
      <c r="BW193" s="24"/>
    </row>
    <row r="194" spans="1:75" s="81" customFormat="1" ht="32.25" customHeight="1" x14ac:dyDescent="0.25">
      <c r="A194" s="56"/>
      <c r="B194" s="57" t="s">
        <v>959</v>
      </c>
      <c r="C194" s="58"/>
      <c r="D194" s="57"/>
      <c r="E194" s="59"/>
      <c r="F194" s="60"/>
      <c r="G194" s="60"/>
      <c r="H194" s="61">
        <f>H9+H10+H42+H45+H46+H109+H151+H155+H160+H165+H169+H173+H174+H175+H178+H182+H139</f>
        <v>921.4824000000001</v>
      </c>
      <c r="I194" s="62">
        <f>I10+I9+I42+I46+I109+I139+I151+I155+I160+I165+I169+I173+I174+I175+I178+I45</f>
        <v>1098.2878700000001</v>
      </c>
      <c r="J194" s="63">
        <f ca="1">J10+J9+J42+J46+J109+J139+J151+J155+J160+J165+J169+J173+J174+J175+J178+J45</f>
        <v>780468.63</v>
      </c>
      <c r="K194" s="80"/>
    </row>
    <row r="195" spans="1:75" s="47" customFormat="1" ht="16.5" hidden="1" x14ac:dyDescent="0.25">
      <c r="A195" s="42"/>
      <c r="B195" s="43" t="s">
        <v>1</v>
      </c>
      <c r="C195" s="44"/>
      <c r="D195" s="43"/>
      <c r="E195" s="43"/>
      <c r="F195" s="45"/>
      <c r="G195" s="45"/>
      <c r="H195" s="34">
        <v>921.4824000000001</v>
      </c>
      <c r="I195" s="31">
        <f>J195/1000</f>
        <v>1195.49929</v>
      </c>
      <c r="J195" s="31">
        <v>1195499.29</v>
      </c>
      <c r="K195" s="46"/>
    </row>
    <row r="196" spans="1:75" s="47" customFormat="1" ht="16.5" hidden="1" x14ac:dyDescent="0.25">
      <c r="A196" s="42"/>
      <c r="B196" s="43"/>
      <c r="C196" s="44"/>
      <c r="D196" s="43"/>
      <c r="E196" s="43"/>
      <c r="F196" s="48"/>
      <c r="G196" s="48"/>
      <c r="H196" s="49"/>
      <c r="I196" s="50">
        <f>I194</f>
        <v>1098.2878700000001</v>
      </c>
      <c r="J196" s="50">
        <v>0</v>
      </c>
      <c r="K196" s="46"/>
    </row>
    <row r="197" spans="1:75" hidden="1" x14ac:dyDescent="0.25">
      <c r="G197" s="10" t="s">
        <v>0</v>
      </c>
      <c r="H197" s="49">
        <f>H195-H194</f>
        <v>0</v>
      </c>
      <c r="I197" s="4">
        <f>I195-I196</f>
        <v>97.211419999999862</v>
      </c>
      <c r="J197" s="82">
        <v>168.96248000000014</v>
      </c>
    </row>
    <row r="198" spans="1:75" hidden="1" x14ac:dyDescent="0.25">
      <c r="H198" s="49">
        <f>H9+H10+H42+H45+H46+H109+H139+H151+H155+H160+H165+H169+H173+H174+H175+H178+H182</f>
        <v>921.4824000000001</v>
      </c>
      <c r="J198" s="51"/>
    </row>
    <row r="199" spans="1:75" hidden="1" x14ac:dyDescent="0.25">
      <c r="J199" s="51"/>
    </row>
    <row r="200" spans="1:75" hidden="1" x14ac:dyDescent="0.25"/>
    <row r="201" spans="1:75" hidden="1" x14ac:dyDescent="0.25">
      <c r="H201" s="49">
        <f>H195-H194</f>
        <v>0</v>
      </c>
      <c r="I201" s="52">
        <f>I199-I209</f>
        <v>0</v>
      </c>
    </row>
    <row r="206" spans="1:75" s="85" customFormat="1" ht="18" x14ac:dyDescent="0.25">
      <c r="A206" s="84" t="s">
        <v>962</v>
      </c>
      <c r="C206" s="86"/>
      <c r="F206" s="83"/>
      <c r="G206" s="83"/>
      <c r="H206" s="87" t="s">
        <v>963</v>
      </c>
      <c r="J206" s="88"/>
      <c r="K206" s="89"/>
    </row>
    <row r="209" spans="1:10" s="4" customFormat="1" ht="18" x14ac:dyDescent="0.25">
      <c r="A209" s="97"/>
      <c r="B209" s="97"/>
      <c r="C209" s="9"/>
      <c r="F209" s="10"/>
      <c r="G209" s="10"/>
      <c r="H209" s="83"/>
      <c r="J209" s="82"/>
    </row>
  </sheetData>
  <mergeCells count="7">
    <mergeCell ref="A209:B209"/>
    <mergeCell ref="C8:D8"/>
    <mergeCell ref="G5:H5"/>
    <mergeCell ref="A1:H1"/>
    <mergeCell ref="A2:H2"/>
    <mergeCell ref="A3:H3"/>
    <mergeCell ref="A4:H4"/>
  </mergeCells>
  <pageMargins left="0.31496062992125984" right="0.31496062992125984" top="0.15748031496062992" bottom="0.35433070866141736" header="0.31496062992125984" footer="0.31496062992125984"/>
  <pageSetup paperSize="9" scale="66" fitToHeight="10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166</vt:i4>
      </vt:variant>
      <vt:variant>
        <vt:lpstr>Именованные диапазоны</vt:lpstr>
      </vt:variant>
      <vt:variant>
        <vt:i4>166</vt:i4>
      </vt:variant>
    </vt:vector>
  </HeadingPairs>
  <TitlesOfParts>
    <vt:vector size="332" baseType="lpstr">
      <vt:lpstr>Ананьевский пер. 4 2 стр.1</vt:lpstr>
      <vt:lpstr>Ананьевский пер. 4 2 стр.2</vt:lpstr>
      <vt:lpstr>Ананьевский пер. 5 стр.4</vt:lpstr>
      <vt:lpstr>Ананьевский пер. 5 стр.6</vt:lpstr>
      <vt:lpstr>Ананьевский пер. 5 стр.7</vt:lpstr>
      <vt:lpstr>Ананьевский пер. 5 стр.9</vt:lpstr>
      <vt:lpstr>Ананьевский пер. 5 стр.12</vt:lpstr>
      <vt:lpstr>Балканский Б. пер. 5</vt:lpstr>
      <vt:lpstr>Астраханский пер. 10 36</vt:lpstr>
      <vt:lpstr>Балканский Б. пер. 13 кор.2</vt:lpstr>
      <vt:lpstr>Балканский Б. пер. 13 кор.3</vt:lpstr>
      <vt:lpstr>Балкан Б. пер. 13 47 кор.4</vt:lpstr>
      <vt:lpstr>Балкан Б. пер. 13 47 кор.5</vt:lpstr>
      <vt:lpstr>Басманный 1-й пер. 5 20 стр.1</vt:lpstr>
      <vt:lpstr>Басманный 1-й пер. 5 20 стр.2</vt:lpstr>
      <vt:lpstr>Басманный 1-й пер. 5 20 стр.3</vt:lpstr>
      <vt:lpstr>Басманный пер. 4</vt:lpstr>
      <vt:lpstr>Басманный пер. 9</vt:lpstr>
      <vt:lpstr>Головин М. пер. 5</vt:lpstr>
      <vt:lpstr>Грохольский пер. 30 стр.1</vt:lpstr>
      <vt:lpstr>Грохольский пер. 30 стр.2</vt:lpstr>
      <vt:lpstr>Даев пер. 2</vt:lpstr>
      <vt:lpstr>Даев пер. 4</vt:lpstr>
      <vt:lpstr>Даев пер. 6</vt:lpstr>
      <vt:lpstr>Даев пер.1216</vt:lpstr>
      <vt:lpstr>Даев пер. 14</vt:lpstr>
      <vt:lpstr>Даев пер. 22</vt:lpstr>
      <vt:lpstr>Даев пер. 25 кор.29 стр</vt:lpstr>
      <vt:lpstr>Даев пер. 29а стр.3</vt:lpstr>
      <vt:lpstr>Даев пер. 31 стр.2</vt:lpstr>
      <vt:lpstr>Докучаев пер. 11</vt:lpstr>
      <vt:lpstr>Докучаев пер. 13</vt:lpstr>
      <vt:lpstr>Докучаев пер. 15</vt:lpstr>
      <vt:lpstr>Докучаев пер. 17</vt:lpstr>
      <vt:lpstr>Докучаев пер. 19</vt:lpstr>
      <vt:lpstr>Живарев пер. 8</vt:lpstr>
      <vt:lpstr>Каланчевская ул. 22</vt:lpstr>
      <vt:lpstr>Каланчевская ул. 28</vt:lpstr>
      <vt:lpstr>Каланчевская ул. 30</vt:lpstr>
      <vt:lpstr>Каланчевская ул. 32</vt:lpstr>
      <vt:lpstr>Каланчевская ул. 47</vt:lpstr>
      <vt:lpstr>Коптельский 1-й пер. 14 стр.1</vt:lpstr>
      <vt:lpstr>Коптельский 1-й пер. 14</vt:lpstr>
      <vt:lpstr>Коптельский 1-й пер. 20</vt:lpstr>
      <vt:lpstr>Коптельский 1-й пер. 24 стр.3</vt:lpstr>
      <vt:lpstr>Коптельский 1-й пер. 26 стр.1</vt:lpstr>
      <vt:lpstr>Костянский пер. 910</vt:lpstr>
      <vt:lpstr>Костянский пер. 10 кор.1</vt:lpstr>
      <vt:lpstr>Костянский пер. 10 кор.2</vt:lpstr>
      <vt:lpstr>Костянский пер. 10А</vt:lpstr>
      <vt:lpstr>Костянский пер. 11 стр.1</vt:lpstr>
      <vt:lpstr>Костянский пер. 12</vt:lpstr>
      <vt:lpstr>Костянский пер. 14</vt:lpstr>
      <vt:lpstr>Краснопрудная ул. 1</vt:lpstr>
      <vt:lpstr>Краснопрудная ул. 3 кор.5</vt:lpstr>
      <vt:lpstr>Краснопрудная ул. 79</vt:lpstr>
      <vt:lpstr>Краснопрудная ул. 11</vt:lpstr>
      <vt:lpstr>Краснопрудная ул. 13</vt:lpstr>
      <vt:lpstr>Краснопрудная ул. 2224</vt:lpstr>
      <vt:lpstr>Краснопрудная ул. 22а</vt:lpstr>
      <vt:lpstr>Краснопрудная ул. 3034</vt:lpstr>
      <vt:lpstr>Краснопрудная ул. 36 стр.1</vt:lpstr>
      <vt:lpstr>Краснопрудная ул. 36 стр.2</vt:lpstr>
      <vt:lpstr>Краснопрудный Б. туп.621</vt:lpstr>
      <vt:lpstr>Краснопрудный туп. 812</vt:lpstr>
      <vt:lpstr>Краснопрудный М. туп. 1 стр.1</vt:lpstr>
      <vt:lpstr>Краснопрудный М. туп. 2</vt:lpstr>
      <vt:lpstr>Красносельская В. ул. 8 кор.2</vt:lpstr>
      <vt:lpstr>Красносельская В. ул.8 кор 3</vt:lpstr>
      <vt:lpstr>Красносельская Верхн. ул. 9</vt:lpstr>
      <vt:lpstr>Красносельская В. ул. 10 стр.2</vt:lpstr>
      <vt:lpstr>Красносельская ул.10 стр. 7А</vt:lpstr>
      <vt:lpstr>Красносельская Верхн. ул. 10</vt:lpstr>
      <vt:lpstr>Красносельская Верхн. ул. 22</vt:lpstr>
      <vt:lpstr>Красносельская Верхн. ул. 24</vt:lpstr>
      <vt:lpstr>Красносельская Верхн. ул. 34</vt:lpstr>
      <vt:lpstr>Красносельская М. ул. 103</vt:lpstr>
      <vt:lpstr>Красносельская М. ул. 12</vt:lpstr>
      <vt:lpstr>Красносельская М. ул. 14</vt:lpstr>
      <vt:lpstr>Красносельская Н. ул.15 стр 1</vt:lpstr>
      <vt:lpstr>Красносельская Н. ул.1517 стр.2</vt:lpstr>
      <vt:lpstr>Красносельская Нижн. ул. 21</vt:lpstr>
      <vt:lpstr>Красносельская Нижн. ул. 28</vt:lpstr>
      <vt:lpstr>Красносельский 1-й пер 79 стр.2</vt:lpstr>
      <vt:lpstr>Красносельский 2-й пер. 2</vt:lpstr>
      <vt:lpstr>Красносельский 3-й пер. 6</vt:lpstr>
      <vt:lpstr>Красносельский 3-й пер. 7</vt:lpstr>
      <vt:lpstr>Красносельский 3-й пер. 8</vt:lpstr>
      <vt:lpstr>Красносельский 4-й пер. 5</vt:lpstr>
      <vt:lpstr>Красносельский 5-й пер. 2</vt:lpstr>
      <vt:lpstr>Красносельский 5-й пер. 5</vt:lpstr>
      <vt:lpstr>Красносельский 6-й пер. 3</vt:lpstr>
      <vt:lpstr>Красносельский туп. 5</vt:lpstr>
      <vt:lpstr>Леснорядная 2-я ул. 1012 стр.1</vt:lpstr>
      <vt:lpstr>Леснорядская ул. 7</vt:lpstr>
      <vt:lpstr>Леснорядская ул. 9</vt:lpstr>
      <vt:lpstr>Лубянка М. ул. 16</vt:lpstr>
      <vt:lpstr>Луков пер. 4</vt:lpstr>
      <vt:lpstr>Луков пер. 7</vt:lpstr>
      <vt:lpstr>Луков пер. 8</vt:lpstr>
      <vt:lpstr>Милютинский пер. 194 стр.2</vt:lpstr>
      <vt:lpstr>Милютинский 202 стр.1</vt:lpstr>
      <vt:lpstr>Московско-Казанский пер. 5-7</vt:lpstr>
      <vt:lpstr>М-Казанский пер.10 стр.1</vt:lpstr>
      <vt:lpstr>М-Казанский пер.1115</vt:lpstr>
      <vt:lpstr>Мясницкая ул. 17 стр.2</vt:lpstr>
      <vt:lpstr>Мясницкая ул. 21 стр.5</vt:lpstr>
      <vt:lpstr>Мясницкая ул. 21 стр.8</vt:lpstr>
      <vt:lpstr>Мясницкая ул. 35А</vt:lpstr>
      <vt:lpstr>Новорязанская ул.27</vt:lpstr>
      <vt:lpstr>Новорязанская ул. 16</vt:lpstr>
      <vt:lpstr>Новый 1-й пер. 7</vt:lpstr>
      <vt:lpstr>Новый 2-й пер. 3-5</vt:lpstr>
      <vt:lpstr>Новый 2-й пер. 4</vt:lpstr>
      <vt:lpstr>Ольховская ул. 15 стр.1</vt:lpstr>
      <vt:lpstr>Ольховская ул. 17</vt:lpstr>
      <vt:lpstr>Ольховская ул. 19</vt:lpstr>
      <vt:lpstr>Ольховская ул.2125</vt:lpstr>
      <vt:lpstr>Ольховская ул. 33</vt:lpstr>
      <vt:lpstr>Ольховская ул. 45 стр.2</vt:lpstr>
      <vt:lpstr>Орликов пер. 6</vt:lpstr>
      <vt:lpstr>Орликов пер. 8</vt:lpstr>
      <vt:lpstr>Пантелеевская ул. 2</vt:lpstr>
      <vt:lpstr>Порываевой Маши ул. 38</vt:lpstr>
      <vt:lpstr>Порываевой Маши ул. 38А</vt:lpstr>
      <vt:lpstr>Просвирин пер. 9</vt:lpstr>
      <vt:lpstr>Просвирин пер. 11</vt:lpstr>
      <vt:lpstr>Просвирин пер. 13</vt:lpstr>
      <vt:lpstr>Просвирин пер. 15</vt:lpstr>
      <vt:lpstr>Протопоповский пер. 38</vt:lpstr>
      <vt:lpstr>Протопоповский пер. 40</vt:lpstr>
      <vt:lpstr>Русаковская ул. 3 стр.1</vt:lpstr>
      <vt:lpstr>Русаковская ул. 4 стр.1</vt:lpstr>
      <vt:lpstr>Русаковская ул. 7 стр.1</vt:lpstr>
      <vt:lpstr>Русаковская ул. 7 стр.2</vt:lpstr>
      <vt:lpstr>Русаковская ул. 7 стр.3</vt:lpstr>
      <vt:lpstr>Русаковская ул. 8</vt:lpstr>
      <vt:lpstr>Русаковская ул. 9 стр.1</vt:lpstr>
      <vt:lpstr>Русаковская ул. 11</vt:lpstr>
      <vt:lpstr>Русаковская ул. 12 кор.1</vt:lpstr>
      <vt:lpstr>Русаковская ул. 12 кор.2</vt:lpstr>
      <vt:lpstr>Русаковская ул. 12 кор.3</vt:lpstr>
      <vt:lpstr>Рыбников пер.133</vt:lpstr>
      <vt:lpstr>С-Спасская 12 кор.А</vt:lpstr>
      <vt:lpstr>С-Спасская 1223 стр.2</vt:lpstr>
      <vt:lpstr>С-Спасская 172</vt:lpstr>
      <vt:lpstr>Лист1 (155)</vt:lpstr>
      <vt:lpstr>Селиверстов пер. 1А</vt:lpstr>
      <vt:lpstr>Селиверстов пер. 3</vt:lpstr>
      <vt:lpstr>Скорняжный пер. 1</vt:lpstr>
      <vt:lpstr>Скорняжный пер. 5 кор.1</vt:lpstr>
      <vt:lpstr>Скорняжный пер. 7 кор.1</vt:lpstr>
      <vt:lpstr>Спасская Б. ул. 8</vt:lpstr>
      <vt:lpstr>Спасская Б. ул. 27</vt:lpstr>
      <vt:lpstr>Спасская Б. ул. 31</vt:lpstr>
      <vt:lpstr>Спасский туп. 4</vt:lpstr>
      <vt:lpstr>Сретенский бульв. 5</vt:lpstr>
      <vt:lpstr>Сухаревская пл.147</vt:lpstr>
      <vt:lpstr>Сухаревская Б.пл.1618 стр.1</vt:lpstr>
      <vt:lpstr>Сухаревская Б. пл.1618 стр.2</vt:lpstr>
      <vt:lpstr>Сухаревская Б. пл.1618 стр.4</vt:lpstr>
      <vt:lpstr>Уланский пер. 11А</vt:lpstr>
      <vt:lpstr>Уланский пер. 14 кор.А</vt:lpstr>
      <vt:lpstr>Уланский пер. 14 кор.Б</vt:lpstr>
      <vt:lpstr>Уланский пер. 21 стр.1</vt:lpstr>
      <vt:lpstr>Уланский пер. 21 стр.2</vt:lpstr>
      <vt:lpstr>'Ананьевский пер. 4 2 стр.1'!Область_печати</vt:lpstr>
      <vt:lpstr>'Ананьевский пер. 4 2 стр.2'!Область_печати</vt:lpstr>
      <vt:lpstr>'Ананьевский пер. 5 стр.12'!Область_печати</vt:lpstr>
      <vt:lpstr>'Ананьевский пер. 5 стр.4'!Область_печати</vt:lpstr>
      <vt:lpstr>'Ананьевский пер. 5 стр.6'!Область_печати</vt:lpstr>
      <vt:lpstr>'Ананьевский пер. 5 стр.7'!Область_печати</vt:lpstr>
      <vt:lpstr>'Ананьевский пер. 5 стр.9'!Область_печати</vt:lpstr>
      <vt:lpstr>'Астраханский пер. 10 36'!Область_печати</vt:lpstr>
      <vt:lpstr>'Балкан Б. пер. 13 47 кор.4'!Область_печати</vt:lpstr>
      <vt:lpstr>'Балкан Б. пер. 13 47 кор.5'!Область_печати</vt:lpstr>
      <vt:lpstr>'Балканский Б. пер. 13 кор.2'!Область_печати</vt:lpstr>
      <vt:lpstr>'Балканский Б. пер. 13 кор.3'!Область_печати</vt:lpstr>
      <vt:lpstr>'Балканский Б. пер. 5'!Область_печати</vt:lpstr>
      <vt:lpstr>'Басманный 1-й пер. 5 20 стр.1'!Область_печати</vt:lpstr>
      <vt:lpstr>'Басманный 1-й пер. 5 20 стр.2'!Область_печати</vt:lpstr>
      <vt:lpstr>'Басманный 1-й пер. 5 20 стр.3'!Область_печати</vt:lpstr>
      <vt:lpstr>'Басманный пер. 4'!Область_печати</vt:lpstr>
      <vt:lpstr>'Басманный пер. 9'!Область_печати</vt:lpstr>
      <vt:lpstr>'Головин М. пер. 5'!Область_печати</vt:lpstr>
      <vt:lpstr>'Грохольский пер. 30 стр.1'!Область_печати</vt:lpstr>
      <vt:lpstr>'Грохольский пер. 30 стр.2'!Область_печати</vt:lpstr>
      <vt:lpstr>'Даев пер. 14'!Область_печати</vt:lpstr>
      <vt:lpstr>'Даев пер. 2'!Область_печати</vt:lpstr>
      <vt:lpstr>'Даев пер. 22'!Область_печати</vt:lpstr>
      <vt:lpstr>'Даев пер. 25 кор.29 стр'!Область_печати</vt:lpstr>
      <vt:lpstr>'Даев пер. 29а стр.3'!Область_печати</vt:lpstr>
      <vt:lpstr>'Даев пер. 31 стр.2'!Область_печати</vt:lpstr>
      <vt:lpstr>'Даев пер. 4'!Область_печати</vt:lpstr>
      <vt:lpstr>'Даев пер. 6'!Область_печати</vt:lpstr>
      <vt:lpstr>'Даев пер.1216'!Область_печати</vt:lpstr>
      <vt:lpstr>'Докучаев пер. 11'!Область_печати</vt:lpstr>
      <vt:lpstr>'Докучаев пер. 13'!Область_печати</vt:lpstr>
      <vt:lpstr>'Докучаев пер. 15'!Область_печати</vt:lpstr>
      <vt:lpstr>'Докучаев пер. 17'!Область_печати</vt:lpstr>
      <vt:lpstr>'Докучаев пер. 19'!Область_печати</vt:lpstr>
      <vt:lpstr>'Живарев пер. 8'!Область_печати</vt:lpstr>
      <vt:lpstr>'Каланчевская ул. 22'!Область_печати</vt:lpstr>
      <vt:lpstr>'Каланчевская ул. 28'!Область_печати</vt:lpstr>
      <vt:lpstr>'Каланчевская ул. 30'!Область_печати</vt:lpstr>
      <vt:lpstr>'Каланчевская ул. 32'!Область_печати</vt:lpstr>
      <vt:lpstr>'Каланчевская ул. 47'!Область_печати</vt:lpstr>
      <vt:lpstr>'Коптельский 1-й пер. 14'!Область_печати</vt:lpstr>
      <vt:lpstr>'Коптельский 1-й пер. 14 стр.1'!Область_печати</vt:lpstr>
      <vt:lpstr>'Коптельский 1-й пер. 20'!Область_печати</vt:lpstr>
      <vt:lpstr>'Коптельский 1-й пер. 24 стр.3'!Область_печати</vt:lpstr>
      <vt:lpstr>'Коптельский 1-й пер. 26 стр.1'!Область_печати</vt:lpstr>
      <vt:lpstr>'Костянский пер. 10 кор.1'!Область_печати</vt:lpstr>
      <vt:lpstr>'Костянский пер. 10 кор.2'!Область_печати</vt:lpstr>
      <vt:lpstr>'Костянский пер. 10А'!Область_печати</vt:lpstr>
      <vt:lpstr>'Костянский пер. 11 стр.1'!Область_печати</vt:lpstr>
      <vt:lpstr>'Костянский пер. 12'!Область_печати</vt:lpstr>
      <vt:lpstr>'Костянский пер. 14'!Область_печати</vt:lpstr>
      <vt:lpstr>'Костянский пер. 910'!Область_печати</vt:lpstr>
      <vt:lpstr>'Краснопрудная ул. 1'!Область_печати</vt:lpstr>
      <vt:lpstr>'Краснопрудная ул. 11'!Область_печати</vt:lpstr>
      <vt:lpstr>'Краснопрудная ул. 13'!Область_печати</vt:lpstr>
      <vt:lpstr>'Краснопрудная ул. 2224'!Область_печати</vt:lpstr>
      <vt:lpstr>'Краснопрудная ул. 22а'!Область_печати</vt:lpstr>
      <vt:lpstr>'Краснопрудная ул. 3 кор.5'!Область_печати</vt:lpstr>
      <vt:lpstr>'Краснопрудная ул. 3034'!Область_печати</vt:lpstr>
      <vt:lpstr>'Краснопрудная ул. 36 стр.1'!Область_печати</vt:lpstr>
      <vt:lpstr>'Краснопрудная ул. 36 стр.2'!Область_печати</vt:lpstr>
      <vt:lpstr>'Краснопрудная ул. 79'!Область_печати</vt:lpstr>
      <vt:lpstr>'Краснопрудный Б. туп.621'!Область_печати</vt:lpstr>
      <vt:lpstr>'Краснопрудный М. туп. 1 стр.1'!Область_печати</vt:lpstr>
      <vt:lpstr>'Краснопрудный М. туп. 2'!Область_печати</vt:lpstr>
      <vt:lpstr>'Краснопрудный туп. 812'!Область_печати</vt:lpstr>
      <vt:lpstr>'Красносельская В. ул. 10 стр.2'!Область_печати</vt:lpstr>
      <vt:lpstr>'Красносельская В. ул. 8 кор.2'!Область_печати</vt:lpstr>
      <vt:lpstr>'Красносельская В. ул.8 кор 3'!Область_печати</vt:lpstr>
      <vt:lpstr>'Красносельская Верхн. ул. 10'!Область_печати</vt:lpstr>
      <vt:lpstr>'Красносельская Верхн. ул. 22'!Область_печати</vt:lpstr>
      <vt:lpstr>'Красносельская Верхн. ул. 24'!Область_печати</vt:lpstr>
      <vt:lpstr>'Красносельская Верхн. ул. 34'!Область_печати</vt:lpstr>
      <vt:lpstr>'Красносельская Верхн. ул. 9'!Область_печати</vt:lpstr>
      <vt:lpstr>'Красносельская М. ул. 103'!Область_печати</vt:lpstr>
      <vt:lpstr>'Красносельская М. ул. 12'!Область_печати</vt:lpstr>
      <vt:lpstr>'Красносельская М. ул. 14'!Область_печати</vt:lpstr>
      <vt:lpstr>'Красносельская Н. ул.15 стр 1'!Область_печати</vt:lpstr>
      <vt:lpstr>'Красносельская Н. ул.1517 стр.2'!Область_печати</vt:lpstr>
      <vt:lpstr>'Красносельская Нижн. ул. 21'!Область_печати</vt:lpstr>
      <vt:lpstr>'Красносельская Нижн. ул. 28'!Область_печати</vt:lpstr>
      <vt:lpstr>'Красносельская ул.10 стр. 7А'!Область_печати</vt:lpstr>
      <vt:lpstr>'Красносельский 1-й пер 79 стр.2'!Область_печати</vt:lpstr>
      <vt:lpstr>'Красносельский 2-й пер. 2'!Область_печати</vt:lpstr>
      <vt:lpstr>'Красносельский 3-й пер. 6'!Область_печати</vt:lpstr>
      <vt:lpstr>'Красносельский 3-й пер. 7'!Область_печати</vt:lpstr>
      <vt:lpstr>'Красносельский 3-й пер. 8'!Область_печати</vt:lpstr>
      <vt:lpstr>'Красносельский 4-й пер. 5'!Область_печати</vt:lpstr>
      <vt:lpstr>'Красносельский 5-й пер. 2'!Область_печати</vt:lpstr>
      <vt:lpstr>'Красносельский 5-й пер. 5'!Область_печати</vt:lpstr>
      <vt:lpstr>'Красносельский 6-й пер. 3'!Область_печати</vt:lpstr>
      <vt:lpstr>'Красносельский туп. 5'!Область_печати</vt:lpstr>
      <vt:lpstr>'Леснорядная 2-я ул. 1012 стр.1'!Область_печати</vt:lpstr>
      <vt:lpstr>'Леснорядская ул. 7'!Область_печати</vt:lpstr>
      <vt:lpstr>'Леснорядская ул. 9'!Область_печати</vt:lpstr>
      <vt:lpstr>'Лист1 (155)'!Область_печати</vt:lpstr>
      <vt:lpstr>'Лубянка М. ул. 16'!Область_печати</vt:lpstr>
      <vt:lpstr>'Луков пер. 4'!Область_печати</vt:lpstr>
      <vt:lpstr>'Луков пер. 7'!Область_печати</vt:lpstr>
      <vt:lpstr>'Луков пер. 8'!Область_печати</vt:lpstr>
      <vt:lpstr>'Милютинский 202 стр.1'!Область_печати</vt:lpstr>
      <vt:lpstr>'Милютинский пер. 194 стр.2'!Область_печати</vt:lpstr>
      <vt:lpstr>'М-Казанский пер.10 стр.1'!Область_печати</vt:lpstr>
      <vt:lpstr>'М-Казанский пер.1115'!Область_печати</vt:lpstr>
      <vt:lpstr>'Московско-Казанский пер. 5-7'!Область_печати</vt:lpstr>
      <vt:lpstr>'Мясницкая ул. 17 стр.2'!Область_печати</vt:lpstr>
      <vt:lpstr>'Мясницкая ул. 21 стр.5'!Область_печати</vt:lpstr>
      <vt:lpstr>'Мясницкая ул. 21 стр.8'!Область_печати</vt:lpstr>
      <vt:lpstr>'Мясницкая ул. 35А'!Область_печати</vt:lpstr>
      <vt:lpstr>'Новорязанская ул. 16'!Область_печати</vt:lpstr>
      <vt:lpstr>'Новорязанская ул.27'!Область_печати</vt:lpstr>
      <vt:lpstr>'Новый 1-й пер. 7'!Область_печати</vt:lpstr>
      <vt:lpstr>'Новый 2-й пер. 3-5'!Область_печати</vt:lpstr>
      <vt:lpstr>'Новый 2-й пер. 4'!Область_печати</vt:lpstr>
      <vt:lpstr>'Ольховская ул. 15 стр.1'!Область_печати</vt:lpstr>
      <vt:lpstr>'Ольховская ул. 17'!Область_печати</vt:lpstr>
      <vt:lpstr>'Ольховская ул. 19'!Область_печати</vt:lpstr>
      <vt:lpstr>'Ольховская ул. 33'!Область_печати</vt:lpstr>
      <vt:lpstr>'Ольховская ул. 45 стр.2'!Область_печати</vt:lpstr>
      <vt:lpstr>'Ольховская ул.2125'!Область_печати</vt:lpstr>
      <vt:lpstr>'Орликов пер. 6'!Область_печати</vt:lpstr>
      <vt:lpstr>'Орликов пер. 8'!Область_печати</vt:lpstr>
      <vt:lpstr>'Пантелеевская ул. 2'!Область_печати</vt:lpstr>
      <vt:lpstr>'Порываевой Маши ул. 38'!Область_печати</vt:lpstr>
      <vt:lpstr>'Порываевой Маши ул. 38А'!Область_печати</vt:lpstr>
      <vt:lpstr>'Просвирин пер. 11'!Область_печати</vt:lpstr>
      <vt:lpstr>'Просвирин пер. 13'!Область_печати</vt:lpstr>
      <vt:lpstr>'Просвирин пер. 15'!Область_печати</vt:lpstr>
      <vt:lpstr>'Просвирин пер. 9'!Область_печати</vt:lpstr>
      <vt:lpstr>'Протопоповский пер. 38'!Область_печати</vt:lpstr>
      <vt:lpstr>'Протопоповский пер. 40'!Область_печати</vt:lpstr>
      <vt:lpstr>'Русаковская ул. 11'!Область_печати</vt:lpstr>
      <vt:lpstr>'Русаковская ул. 12 кор.1'!Область_печати</vt:lpstr>
      <vt:lpstr>'Русаковская ул. 12 кор.2'!Область_печати</vt:lpstr>
      <vt:lpstr>'Русаковская ул. 12 кор.3'!Область_печати</vt:lpstr>
      <vt:lpstr>'Русаковская ул. 3 стр.1'!Область_печати</vt:lpstr>
      <vt:lpstr>'Русаковская ул. 4 стр.1'!Область_печати</vt:lpstr>
      <vt:lpstr>'Русаковская ул. 7 стр.1'!Область_печати</vt:lpstr>
      <vt:lpstr>'Русаковская ул. 7 стр.2'!Область_печати</vt:lpstr>
      <vt:lpstr>'Русаковская ул. 7 стр.3'!Область_печати</vt:lpstr>
      <vt:lpstr>'Русаковская ул. 8'!Область_печати</vt:lpstr>
      <vt:lpstr>'Русаковская ул. 9 стр.1'!Область_печати</vt:lpstr>
      <vt:lpstr>'Рыбников пер.133'!Область_печати</vt:lpstr>
      <vt:lpstr>'Селиверстов пер. 1А'!Область_печати</vt:lpstr>
      <vt:lpstr>'Селиверстов пер. 3'!Область_печати</vt:lpstr>
      <vt:lpstr>'Скорняжный пер. 1'!Область_печати</vt:lpstr>
      <vt:lpstr>'Скорняжный пер. 5 кор.1'!Область_печати</vt:lpstr>
      <vt:lpstr>'Скорняжный пер. 7 кор.1'!Область_печати</vt:lpstr>
      <vt:lpstr>'Спасская Б. ул. 27'!Область_печати</vt:lpstr>
      <vt:lpstr>'Спасская Б. ул. 31'!Область_печати</vt:lpstr>
      <vt:lpstr>'Спасская Б. ул. 8'!Область_печати</vt:lpstr>
      <vt:lpstr>'Спасский туп. 4'!Область_печати</vt:lpstr>
      <vt:lpstr>'Сретенский бульв. 5'!Область_печати</vt:lpstr>
      <vt:lpstr>'С-Спасская 12 кор.А'!Область_печати</vt:lpstr>
      <vt:lpstr>'С-Спасская 1223 стр.2'!Область_печати</vt:lpstr>
      <vt:lpstr>'С-Спасская 172'!Область_печати</vt:lpstr>
      <vt:lpstr>'Сухаревская Б. пл.1618 стр.2'!Область_печати</vt:lpstr>
      <vt:lpstr>'Сухаревская Б. пл.1618 стр.4'!Область_печати</vt:lpstr>
      <vt:lpstr>'Сухаревская Б.пл.1618 стр.1'!Область_печати</vt:lpstr>
      <vt:lpstr>'Сухаревская пл.147'!Область_печати</vt:lpstr>
      <vt:lpstr>'Уланский пер. 11А'!Область_печати</vt:lpstr>
      <vt:lpstr>'Уланский пер. 14 кор.А'!Область_печати</vt:lpstr>
      <vt:lpstr>'Уланский пер. 14 кор.Б'!Область_печати</vt:lpstr>
      <vt:lpstr>'Уланский пер. 21 стр.1'!Область_печати</vt:lpstr>
      <vt:lpstr>'Уланский пер. 21 стр.2'!Область_печати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Управдом</dc:creator>
  <cp:lastModifiedBy>Стажер</cp:lastModifiedBy>
  <cp:lastPrinted>2018-04-16T05:30:06Z</cp:lastPrinted>
  <dcterms:created xsi:type="dcterms:W3CDTF">2018-04-01T08:00:51Z</dcterms:created>
  <dcterms:modified xsi:type="dcterms:W3CDTF">2018-04-27T15:11:54Z</dcterms:modified>
</cp:coreProperties>
</file>